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VOSTRO_DS\Downloads\"/>
    </mc:Choice>
  </mc:AlternateContent>
  <xr:revisionPtr revIDLastSave="0" documentId="13_ncr:1_{56A175E5-C1DD-46CB-9A2F-8E0B1C9245F8}" xr6:coauthVersionLast="47" xr6:coauthVersionMax="47" xr10:uidLastSave="{00000000-0000-0000-0000-000000000000}"/>
  <bookViews>
    <workbookView xWindow="-120" yWindow="-120" windowWidth="29040" windowHeight="15720" tabRatio="790" firstSheet="3" activeTab="6" xr2:uid="{00000000-000D-0000-FFFF-FFFF00000000}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gminy strefy świętokrzyskiej" sheetId="40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30" l="1"/>
  <c r="B30" i="30"/>
  <c r="B27" i="30"/>
  <c r="B13" i="30"/>
  <c r="B14" i="30"/>
  <c r="B15" i="30"/>
  <c r="B16" i="30"/>
  <c r="B17" i="30"/>
  <c r="B18" i="30"/>
  <c r="B19" i="30"/>
  <c r="B20" i="30"/>
  <c r="C24" i="26" l="1"/>
  <c r="E23" i="26" l="1"/>
  <c r="E20" i="26"/>
  <c r="C20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31" i="30" l="1"/>
  <c r="B28" i="30"/>
  <c r="B26" i="30"/>
  <c r="B25" i="30"/>
  <c r="B24" i="30"/>
  <c r="B23" i="30"/>
  <c r="B22" i="30"/>
  <c r="B21" i="30"/>
  <c r="B12" i="30"/>
  <c r="B11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40" s="1"/>
  <c r="J6" i="30"/>
  <c r="I6" i="30"/>
  <c r="C39" i="40" l="1"/>
  <c r="C35" i="40"/>
  <c r="M9" i="30"/>
  <c r="N9" i="30" s="1"/>
  <c r="O9" i="30" s="1"/>
  <c r="P9" i="30" s="1"/>
  <c r="G14" i="27" l="1"/>
  <c r="G15" i="27"/>
  <c r="G16" i="27"/>
  <c r="G17" i="27"/>
  <c r="G18" i="27"/>
  <c r="G19" i="27"/>
  <c r="G20" i="27"/>
  <c r="G21" i="27"/>
  <c r="G22" i="27"/>
  <c r="G13" i="27"/>
  <c r="I7" i="27"/>
  <c r="J7" i="27"/>
  <c r="K7" i="27"/>
  <c r="L7" i="27"/>
  <c r="M7" i="27"/>
  <c r="E39" i="40" s="1"/>
  <c r="N7" i="27"/>
  <c r="O7" i="27"/>
  <c r="P7" i="27"/>
  <c r="Q7" i="27"/>
  <c r="H7" i="27"/>
  <c r="E35" i="40" s="1"/>
  <c r="G7" i="27" l="1"/>
  <c r="AI22" i="27"/>
  <c r="B22" i="27"/>
  <c r="AI21" i="27"/>
  <c r="B21" i="27"/>
  <c r="AI20" i="27"/>
  <c r="B20" i="27"/>
  <c r="AI19" i="27"/>
  <c r="B19" i="27"/>
  <c r="AI18" i="27"/>
  <c r="B18" i="27"/>
  <c r="AI17" i="27"/>
  <c r="B17" i="27"/>
  <c r="AI16" i="27"/>
  <c r="B16" i="27"/>
  <c r="AI15" i="27"/>
  <c r="B15" i="27"/>
  <c r="AI14" i="27"/>
  <c r="B14" i="27"/>
  <c r="AI13" i="27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40" l="1"/>
  <c r="D37" i="40"/>
  <c r="D35" i="40"/>
  <c r="D33" i="40"/>
  <c r="D31" i="40"/>
  <c r="B11" i="18"/>
  <c r="B12" i="18"/>
  <c r="B13" i="18"/>
  <c r="B14" i="18"/>
  <c r="B15" i="18"/>
  <c r="B16" i="18"/>
  <c r="B17" i="18"/>
  <c r="B18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D9" i="26" l="1"/>
  <c r="S20" i="30"/>
  <c r="S30" i="30"/>
  <c r="T30" i="30" s="1"/>
  <c r="S19" i="30"/>
  <c r="S29" i="30"/>
  <c r="S18" i="30"/>
  <c r="S17" i="30"/>
  <c r="S16" i="30"/>
  <c r="S15" i="30"/>
  <c r="S14" i="30"/>
  <c r="S13" i="30"/>
  <c r="S27" i="30"/>
  <c r="T27" i="30" s="1"/>
  <c r="D24" i="26"/>
  <c r="F23" i="26"/>
  <c r="F8" i="26"/>
  <c r="S28" i="30"/>
  <c r="S23" i="30"/>
  <c r="S24" i="30"/>
  <c r="S31" i="30"/>
  <c r="T31" i="30" s="1"/>
  <c r="S26" i="30"/>
  <c r="S12" i="30"/>
  <c r="S11" i="30"/>
  <c r="T11" i="30" s="1"/>
  <c r="S25" i="30"/>
  <c r="S21" i="30"/>
  <c r="S22" i="30"/>
  <c r="T22" i="30" s="1"/>
  <c r="E1" i="25"/>
  <c r="F1" i="25" s="1"/>
  <c r="G1" i="25" s="1"/>
  <c r="H1" i="25" s="1"/>
  <c r="I1" i="25" s="1"/>
  <c r="T13" i="30" l="1"/>
  <c r="T14" i="30"/>
  <c r="T15" i="30"/>
  <c r="T16" i="30"/>
  <c r="T17" i="30"/>
  <c r="T18" i="30"/>
  <c r="T29" i="30"/>
  <c r="T19" i="30"/>
  <c r="T20" i="30"/>
  <c r="T21" i="30"/>
  <c r="T3" i="25"/>
  <c r="D22" i="26"/>
  <c r="C22" i="26"/>
  <c r="J1" i="25"/>
  <c r="T24" i="30"/>
  <c r="T23" i="30"/>
  <c r="T28" i="30"/>
  <c r="T25" i="30"/>
  <c r="D7" i="26"/>
  <c r="F3" i="30"/>
  <c r="T12" i="30"/>
  <c r="T26" i="30"/>
  <c r="C7" i="26"/>
  <c r="D29" i="30" l="1"/>
  <c r="D30" i="30"/>
  <c r="D27" i="30"/>
  <c r="D13" i="30"/>
  <c r="D14" i="30"/>
  <c r="D18" i="30"/>
  <c r="D20" i="30"/>
  <c r="D15" i="30"/>
  <c r="D16" i="30"/>
  <c r="D17" i="30"/>
  <c r="D19" i="30"/>
  <c r="D24" i="30"/>
  <c r="D25" i="30"/>
  <c r="C13" i="18"/>
  <c r="C15" i="27"/>
  <c r="C13" i="27"/>
  <c r="D28" i="30"/>
  <c r="C17" i="27"/>
  <c r="C11" i="18"/>
  <c r="C12" i="18"/>
  <c r="D26" i="30"/>
  <c r="C14" i="18"/>
  <c r="C16" i="27"/>
  <c r="C15" i="18"/>
  <c r="C19" i="27"/>
  <c r="D23" i="30"/>
  <c r="C21" i="27"/>
  <c r="C22" i="27"/>
  <c r="D31" i="30"/>
  <c r="C16" i="18"/>
  <c r="C18" i="27"/>
  <c r="D21" i="30"/>
  <c r="D12" i="30"/>
  <c r="C17" i="18"/>
  <c r="C9" i="18"/>
  <c r="D22" i="30"/>
  <c r="C10" i="18"/>
  <c r="C18" i="18"/>
  <c r="C20" i="27"/>
  <c r="C14" i="27"/>
  <c r="K1" i="25"/>
  <c r="U3" i="25"/>
  <c r="L4" i="18"/>
  <c r="K4" i="18"/>
  <c r="D46" i="40" s="1"/>
  <c r="D11" i="30"/>
  <c r="L1" i="25" l="1"/>
  <c r="V3" i="25"/>
  <c r="B1" i="20"/>
  <c r="C1" i="20" s="1"/>
  <c r="R16" i="30" l="1"/>
  <c r="R24" i="30"/>
  <c r="R25" i="30"/>
  <c r="R19" i="30"/>
  <c r="R27" i="30"/>
  <c r="R31" i="30"/>
  <c r="R17" i="30"/>
  <c r="R18" i="30"/>
  <c r="R26" i="30"/>
  <c r="R12" i="30"/>
  <c r="R20" i="30"/>
  <c r="R28" i="30"/>
  <c r="R13" i="30"/>
  <c r="R21" i="30"/>
  <c r="R29" i="30"/>
  <c r="R23" i="30"/>
  <c r="R14" i="30"/>
  <c r="R22" i="30"/>
  <c r="R30" i="30"/>
  <c r="R15" i="30"/>
  <c r="R11" i="30"/>
  <c r="M1" i="25"/>
  <c r="W3" i="25"/>
  <c r="D1" i="20"/>
  <c r="AE10" i="18"/>
  <c r="AE11" i="18"/>
  <c r="AE12" i="18"/>
  <c r="AE13" i="18"/>
  <c r="AE14" i="18"/>
  <c r="AE15" i="18"/>
  <c r="AE16" i="18"/>
  <c r="AE17" i="18"/>
  <c r="AE18" i="18"/>
  <c r="AE9" i="18"/>
  <c r="L15" i="30" l="1"/>
  <c r="K15" i="30"/>
  <c r="M15" i="30"/>
  <c r="M30" i="30"/>
  <c r="L30" i="30"/>
  <c r="K30" i="30"/>
  <c r="K13" i="30"/>
  <c r="L13" i="30"/>
  <c r="M13" i="30"/>
  <c r="M29" i="30"/>
  <c r="L29" i="30"/>
  <c r="K29" i="30"/>
  <c r="K19" i="30"/>
  <c r="L19" i="30"/>
  <c r="M19" i="30"/>
  <c r="M14" i="30"/>
  <c r="K14" i="30"/>
  <c r="L14" i="30"/>
  <c r="K18" i="30"/>
  <c r="M18" i="30"/>
  <c r="L18" i="30"/>
  <c r="K17" i="30"/>
  <c r="M17" i="30"/>
  <c r="L17" i="30"/>
  <c r="K20" i="30"/>
  <c r="M20" i="30"/>
  <c r="L20" i="30"/>
  <c r="M27" i="30"/>
  <c r="K27" i="30"/>
  <c r="L27" i="30"/>
  <c r="K16" i="30"/>
  <c r="M16" i="30"/>
  <c r="L16" i="30"/>
  <c r="K25" i="30"/>
  <c r="L25" i="30"/>
  <c r="M25" i="30"/>
  <c r="K22" i="30"/>
  <c r="M22" i="30"/>
  <c r="L22" i="30"/>
  <c r="K11" i="30"/>
  <c r="L11" i="30"/>
  <c r="M11" i="30"/>
  <c r="M21" i="30"/>
  <c r="L21" i="30"/>
  <c r="K21" i="30"/>
  <c r="L24" i="30"/>
  <c r="M24" i="30"/>
  <c r="K24" i="30"/>
  <c r="K31" i="30"/>
  <c r="L31" i="30"/>
  <c r="M31" i="30"/>
  <c r="L12" i="30"/>
  <c r="K12" i="30"/>
  <c r="M12" i="30"/>
  <c r="K23" i="30"/>
  <c r="L23" i="30"/>
  <c r="M23" i="30"/>
  <c r="K26" i="30"/>
  <c r="M26" i="30"/>
  <c r="L26" i="30"/>
  <c r="K28" i="30"/>
  <c r="L28" i="30"/>
  <c r="M28" i="30"/>
  <c r="N1" i="25"/>
  <c r="X3" i="25"/>
  <c r="F4" i="30" s="1"/>
  <c r="C27" i="40" s="1"/>
  <c r="E1" i="20"/>
  <c r="L6" i="30" l="1"/>
  <c r="K6" i="30"/>
  <c r="M6" i="30"/>
  <c r="Y3" i="25"/>
  <c r="O1" i="25"/>
  <c r="B7" i="18"/>
  <c r="C7" i="18" s="1"/>
  <c r="D7" i="18" s="1"/>
  <c r="E7" i="18" s="1"/>
  <c r="C41" i="40" l="1"/>
  <c r="C45" i="40"/>
  <c r="C43" i="40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40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C23" i="26" l="1"/>
  <c r="E1" i="4"/>
  <c r="F22" i="26"/>
  <c r="F7" i="26"/>
  <c r="E27" i="40"/>
  <c r="C17" i="30" l="1"/>
  <c r="C28" i="30"/>
  <c r="C21" i="30"/>
  <c r="C31" i="30"/>
  <c r="C19" i="30"/>
  <c r="C24" i="30"/>
  <c r="C29" i="30"/>
  <c r="C23" i="30"/>
  <c r="C26" i="30"/>
  <c r="C30" i="30"/>
  <c r="C22" i="30"/>
  <c r="C25" i="30"/>
  <c r="C13" i="30"/>
  <c r="C27" i="30"/>
  <c r="C14" i="30"/>
  <c r="C16" i="30"/>
  <c r="C18" i="30"/>
  <c r="C12" i="30"/>
  <c r="C20" i="30"/>
  <c r="C11" i="30"/>
  <c r="C15" i="30"/>
  <c r="F1" i="4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31" i="30"/>
  <c r="E28" i="30"/>
  <c r="D18" i="27"/>
  <c r="D14" i="27"/>
  <c r="E11" i="30"/>
  <c r="D16" i="18"/>
  <c r="D18" i="18"/>
  <c r="E26" i="30"/>
  <c r="O1" i="4"/>
  <c r="E27" i="30"/>
  <c r="E24" i="30"/>
  <c r="D11" i="18"/>
  <c r="D20" i="27"/>
  <c r="D21" i="27"/>
  <c r="E13" i="30"/>
  <c r="E23" i="30"/>
  <c r="E22" i="30"/>
  <c r="D13" i="18"/>
  <c r="E25" i="30"/>
  <c r="E17" i="30"/>
  <c r="E15" i="30"/>
  <c r="D17" i="18"/>
  <c r="E14" i="30"/>
  <c r="E18" i="30"/>
  <c r="E20" i="30"/>
  <c r="D13" i="27"/>
  <c r="E12" i="30"/>
  <c r="D22" i="27"/>
  <c r="D16" i="27"/>
  <c r="D17" i="27"/>
  <c r="D15" i="18"/>
  <c r="E21" i="30"/>
  <c r="E29" i="30"/>
  <c r="E30" i="30"/>
  <c r="D19" i="27"/>
  <c r="D12" i="18"/>
  <c r="D14" i="18"/>
  <c r="D15" i="27"/>
  <c r="D10" i="18"/>
  <c r="E19" i="30"/>
  <c r="D9" i="18"/>
</calcChain>
</file>

<file path=xl/sharedStrings.xml><?xml version="1.0" encoding="utf-8"?>
<sst xmlns="http://schemas.openxmlformats.org/spreadsheetml/2006/main" count="1160" uniqueCount="584">
  <si>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</si>
  <si>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</si>
  <si>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</si>
  <si>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</si>
  <si>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</si>
  <si>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</si>
  <si>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</si>
  <si>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</si>
  <si>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</si>
  <si>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</si>
  <si>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</si>
  <si>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</si>
  <si>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</si>
  <si>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</si>
  <si>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</si>
  <si>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</si>
  <si>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</si>
  <si>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</si>
  <si>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</si>
  <si>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</si>
  <si>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</si>
  <si>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</si>
  <si>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</si>
  <si>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</si>
  <si>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</si>
  <si>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</si>
  <si>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</si>
  <si>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</si>
  <si>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</si>
  <si>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</si>
  <si>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</si>
  <si>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</si>
  <si>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</si>
  <si>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</si>
  <si>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</si>
  <si>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</si>
  <si>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</si>
  <si>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</si>
  <si>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</si>
  <si>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</si>
  <si>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</si>
  <si>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</si>
  <si>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</si>
  <si>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</si>
  <si>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</si>
  <si>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</si>
  <si>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</si>
  <si>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</si>
  <si>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</si>
  <si>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</si>
  <si>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</si>
  <si>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</si>
  <si>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</si>
  <si>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</si>
  <si>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</si>
  <si>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</si>
  <si>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</si>
  <si>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</si>
  <si>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</si>
  <si>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</si>
  <si>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</si>
  <si>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</si>
  <si>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</si>
  <si>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</si>
  <si>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</si>
  <si>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</si>
  <si>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</si>
  <si>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</si>
  <si>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</si>
  <si>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</si>
  <si>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</si>
  <si>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</si>
  <si>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</si>
  <si>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</si>
  <si>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</si>
  <si>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</si>
  <si>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</si>
  <si>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</si>
  <si>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</si>
  <si>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</si>
  <si>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</si>
  <si>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</si>
  <si>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</si>
  <si>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</si>
  <si>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</si>
  <si>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</si>
  <si>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</si>
  <si>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</si>
  <si>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</si>
  <si>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</si>
  <si>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</si>
  <si>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</si>
  <si>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</si>
  <si>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</si>
  <si>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</si>
  <si>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</si>
  <si>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</si>
  <si>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</si>
  <si>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</si>
  <si>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</si>
  <si>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</si>
  <si>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</si>
  <si>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</si>
  <si>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</si>
  <si>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</si>
  <si>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</si>
  <si>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</si>
  <si>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</si>
  <si>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</si>
  <si>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</si>
  <si>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</si>
  <si>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</si>
  <si>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</si>
  <si>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</si>
  <si>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</si>
  <si>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</si>
  <si>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</si>
  <si>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</si>
  <si>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</si>
  <si>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</si>
  <si>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</si>
  <si>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</si>
  <si>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</si>
  <si>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</si>
  <si>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</si>
  <si>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</si>
  <si>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</si>
  <si>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</si>
  <si>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</si>
  <si>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</si>
  <si>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</si>
  <si>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</si>
  <si>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</si>
  <si>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</si>
  <si>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</si>
  <si>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</si>
  <si>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</si>
  <si>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</si>
  <si>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</si>
  <si>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</si>
  <si>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</si>
  <si>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</si>
  <si>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</si>
  <si>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</si>
  <si>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</si>
  <si>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</si>
  <si>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</si>
  <si>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</si>
  <si>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</si>
  <si>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</si>
  <si>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</si>
  <si>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</si>
  <si>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</si>
  <si>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</si>
  <si>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</si>
  <si>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</si>
  <si>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</si>
  <si>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</si>
  <si>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</si>
  <si>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</si>
  <si>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</si>
  <si>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</si>
  <si>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</si>
  <si>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</si>
  <si>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</si>
  <si>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</si>
  <si>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</si>
  <si>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</si>
  <si>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</si>
  <si>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</si>
  <si>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</si>
  <si>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</si>
  <si>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</si>
  <si>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</si>
  <si>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</si>
  <si>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</si>
  <si>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</si>
  <si>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</si>
  <si>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</si>
  <si>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</si>
  <si>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</si>
  <si>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</si>
  <si>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</si>
  <si>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</si>
  <si>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</si>
  <si>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</si>
  <si>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</si>
  <si>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</si>
  <si>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</si>
  <si>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</si>
  <si>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</si>
  <si>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</si>
  <si>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</si>
  <si>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</si>
  <si>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</si>
  <si>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</si>
  <si>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</si>
  <si>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</si>
  <si>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</si>
  <si>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</si>
  <si>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</si>
  <si>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</si>
  <si>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</si>
  <si>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</si>
  <si>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</si>
  <si>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</si>
  <si>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</si>
  <si>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</si>
  <si>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</si>
  <si>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</si>
  <si>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</si>
  <si>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</si>
  <si>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</si>
  <si>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</si>
  <si>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</si>
  <si>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</si>
  <si>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</si>
  <si>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</si>
  <si>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</si>
  <si>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</si>
  <si>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</si>
  <si>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</si>
  <si>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</si>
  <si>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</si>
  <si>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</si>
  <si>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</si>
  <si>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</si>
  <si>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</si>
  <si>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</si>
  <si>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</si>
  <si>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</si>
  <si>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</si>
  <si>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</si>
  <si>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</si>
  <si>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</si>
  <si>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</si>
  <si>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</si>
  <si>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</si>
  <si>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</si>
  <si>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</si>
  <si>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</si>
  <si>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</si>
  <si>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</si>
  <si>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</si>
  <si>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</si>
  <si>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</si>
  <si>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</si>
  <si>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</si>
  <si>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</si>
  <si>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</si>
  <si>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</si>
  <si>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</si>
  <si>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</si>
  <si>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</si>
  <si>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</si>
  <si>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</si>
  <si>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</si>
  <si>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</si>
  <si>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</si>
  <si>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</si>
  <si>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</si>
  <si>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</si>
  <si>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</si>
  <si>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</si>
  <si>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</si>
  <si>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</si>
  <si>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</si>
  <si>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</si>
  <si>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</si>
  <si>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</si>
  <si>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</si>
  <si>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</si>
  <si>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</si>
  <si>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</si>
  <si>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</si>
  <si>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</si>
  <si>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</si>
  <si>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</si>
  <si>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</si>
  <si>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</si>
  <si>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</si>
  <si>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</si>
  <si>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</si>
  <si>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</si>
  <si>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</si>
  <si>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</si>
  <si>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</si>
  <si>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</si>
  <si>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</si>
  <si>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</si>
  <si>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</si>
  <si>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</si>
  <si>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</si>
  <si>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</si>
  <si>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</si>
  <si>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</si>
  <si>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</si>
  <si>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</si>
  <si>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</si>
  <si>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</si>
  <si>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</si>
  <si>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</si>
  <si>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</si>
  <si>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</si>
  <si>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</si>
  <si>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</si>
  <si>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</si>
  <si>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</si>
  <si>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</si>
  <si>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</si>
  <si>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</si>
  <si>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</si>
  <si>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</si>
  <si>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</si>
  <si>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</si>
  <si>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</si>
  <si>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</si>
  <si>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</si>
  <si>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</si>
  <si>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</si>
  <si>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</si>
  <si>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</si>
  <si>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</si>
  <si>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</si>
  <si>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</si>
  <si>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</si>
  <si>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</si>
  <si>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</si>
  <si>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</si>
  <si>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</si>
  <si>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</si>
  <si>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</si>
  <si>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</si>
  <si>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</si>
  <si>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</si>
  <si>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</si>
  <si>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</si>
  <si>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</si>
  <si>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</si>
  <si>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</si>
  <si>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</si>
  <si>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</si>
  <si>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</si>
  <si>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</si>
  <si>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</si>
  <si>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</si>
  <si>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</si>
  <si>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</si>
  <si>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</si>
  <si>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</si>
  <si>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</si>
  <si>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</si>
  <si>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</si>
  <si>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</si>
  <si>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</si>
  <si>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</si>
  <si>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</si>
  <si>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</si>
  <si>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</si>
  <si>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</si>
  <si>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</si>
  <si>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</si>
  <si>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</si>
  <si>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</si>
  <si>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</si>
  <si>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</si>
  <si>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</si>
  <si>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</si>
  <si>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</si>
  <si>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</si>
  <si>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</si>
  <si>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</si>
  <si>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</si>
  <si>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</si>
  <si>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</si>
  <si>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</si>
  <si>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</si>
  <si>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</si>
  <si>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</si>
  <si>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</si>
  <si>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</si>
  <si>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</si>
  <si>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</si>
  <si>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</si>
  <si>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</si>
  <si>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</si>
  <si>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</si>
  <si>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</si>
  <si>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</si>
  <si>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</si>
  <si>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</si>
  <si>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</si>
  <si>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</si>
  <si>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</si>
  <si>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</si>
  <si>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</si>
  <si>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</si>
  <si>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</si>
  <si>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</si>
  <si>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</si>
  <si>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</si>
  <si>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</si>
  <si>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</si>
  <si>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</si>
  <si>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</si>
  <si>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</si>
  <si>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</si>
  <si>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</si>
  <si>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</si>
  <si>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</si>
  <si>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</si>
  <si>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</si>
  <si>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</si>
  <si>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</si>
  <si>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</si>
  <si>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</si>
  <si>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</si>
  <si>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</si>
  <si>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</si>
  <si>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</si>
  <si>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</si>
  <si>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</si>
  <si>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</si>
  <si>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</si>
  <si>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</si>
  <si>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</si>
  <si>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</si>
  <si>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</si>
  <si>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</si>
  <si>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</si>
  <si>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</si>
  <si>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</si>
  <si>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</si>
  <si>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</si>
  <si>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</si>
  <si>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</si>
  <si>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</si>
  <si>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</si>
  <si>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</si>
  <si>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</si>
  <si>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</si>
  <si>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</si>
  <si>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</si>
  <si>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</si>
  <si>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gminy i powiaty</t>
  </si>
  <si>
    <t>tabela_informacyjna_dla_JST</t>
  </si>
  <si>
    <t>1) jednostki samorządu terytorialnego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</si>
  <si>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</si>
  <si>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</si>
  <si>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</si>
  <si>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</si>
  <si>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</si>
  <si>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</si>
  <si>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</si>
  <si>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</si>
  <si>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</si>
  <si>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</si>
  <si>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</si>
  <si>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</si>
  <si>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</si>
  <si>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</si>
  <si>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</si>
  <si>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</si>
  <si>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</si>
  <si>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</si>
  <si>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</si>
  <si>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</si>
  <si>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</si>
  <si>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</si>
  <si>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</si>
  <si>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</si>
  <si>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</si>
  <si>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</si>
  <si>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</si>
  <si>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</si>
  <si>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</si>
  <si>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</si>
  <si>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</si>
  <si>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</si>
  <si>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</si>
  <si>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</si>
  <si>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r>
      <t xml:space="preserve">1. jednostki samorządu terytorialnego - </t>
    </r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ePUAP Urzędu Marszałkowskiego Województwa Świętokrzyskiego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</si>
  <si>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</si>
  <si>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</si>
  <si>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</si>
  <si>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</si>
  <si>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</si>
  <si>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</si>
  <si>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</si>
  <si>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</si>
  <si>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</si>
  <si>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</si>
  <si>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</si>
  <si>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</si>
  <si>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</si>
  <si>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</si>
  <si>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</si>
  <si>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</si>
  <si>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</si>
  <si>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</si>
  <si>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</si>
  <si>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</si>
  <si>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</si>
  <si>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</si>
  <si>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</si>
  <si>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</si>
  <si>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</si>
  <si>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</si>
  <si>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</si>
  <si>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</si>
  <si>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</si>
  <si>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</si>
  <si>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 xml:space="preserve">Tekst 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</si>
  <si>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</si>
  <si>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</si>
  <si>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</si>
  <si>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</si>
  <si>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</si>
  <si>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</si>
  <si>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</si>
  <si>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</si>
  <si>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</si>
  <si>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Dotychczas poniesione koszty łączne obejmują wszystkie koszty poniesione przez sektor/sektory wskazane jako odpowiedzialne za realizację działania naprawczego (liczba) w PLN, które następnie należy przeliczyć na EUR, według obowiązującego kursu walut na dzień sporządzenia sprawozdania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</si>
  <si>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</si>
  <si>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</si>
  <si>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</si>
  <si>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</si>
  <si>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</si>
  <si>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</si>
  <si>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</si>
  <si>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</si>
  <si>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</si>
  <si>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>1.01.2022 r.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</si>
  <si>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</si>
  <si>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</si>
  <si>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</si>
  <si>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</si>
  <si>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</si>
  <si>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</si>
  <si>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</si>
  <si>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</si>
  <si>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</si>
  <si>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</si>
  <si>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</si>
  <si>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</si>
  <si>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</si>
  <si>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</si>
  <si>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</si>
  <si>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</si>
  <si>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</si>
  <si>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</si>
  <si>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2618swkPM10d01, 2618swkPM10d02, 2618swkPM10d03, 2618swkPM10d04, 2618swkPM10d05, 2618swkPM10d06, 2618swkPM10d07, 2618swkPM10d08, 2618swkPM10d09, 2618swkPM10d10, 2618swkPM10d11, 2618swkPM10d12, 2618swkPM10d13, 2618swkPM10d14, 2618swkPM10d15, 2618swkPM10d16, 2618swkPM10d17, 2618swkPM10d18, 2618swkPM10d19, 2618swkPM10d20, 2618swkPM10d21, 2618swkPM10d22; 2618swkPM2.5a01, 2618swkPM2.5a02, 2618swkPM2.5a03, 2618swkPM2.5a04, 2618swkPM2.5a05, 2618swkPM2.5a06, 2618swkPM2.5a07, 2618swkPM2.5a08, 2618swkPM2.5a09, 2618swkPM2.5a10, 2618swkPM2.5a11, 2618swkPM2.5a12, 2618swkPM2.5a13, 2618swkPM2.5a14, 2618swkPM2.5a15, 2618swkPM2.5a16, 2618swkPM2.5a17, 2618swkPM2.5a18, 2618swkPM2.5a19, 2618swkPM2.5a20, 2618swkPM2.5a21, 2618swkPM2.5a22, 2618swkPM2.5a23, 2618swkPM2.5a24, 2618swkPM2.5a25, 2618swkPM2.5a26, 2618swkPM2.5a27, 2618swkPM2.5a28, 2618swkPM2.5a29, 2618swkPM2.5a30, 2618swkPM2.5a31, 2618swkPM2.5a32, 2618swkPM2.5a33, 2618swkPM2.5a34; 
2618swkBaPa01</t>
  </si>
  <si>
    <t>świętokrzyska - PL2602</t>
  </si>
  <si>
    <t>Obszar woj. św. z wył. m. Kielce, w pd. części centr. Polski, obszar 11 601 km². Liczba mieszkańców 1046 tys. Strefa znajduje się w większości na Wyż. Kieleckiej. Pn.-zach. należy do Wyż. Przedborskiej, a pd. w obrębie Niecki Nidziańskiej. Wzdłuż pd. i wysokich terenów rozciąga się Niz. Nadwiślańska, należąca do Kotliny Sandomierskiej. Centralnie Góry Świętokrzyskie z 28 pasmami górskimi. Rozciągają się od zach. na wsch. równolegle do siebie. Większość ma przebieg zbliżony do równoleżnikowego, co ułatwia względnie swobodny przepływ powietrza z zach. i wsch. ale stanowi lokalną barierę dla mas na pn. i pd. Pd.-wsch. cechuje obniżenie terenu, gdyż znajduje się tu Niz. Nadwiślańska z Doliną Wisły.</t>
  </si>
  <si>
    <t>Kod programu ochrony powietrza</t>
  </si>
  <si>
    <t>Nazwa urzędu</t>
  </si>
  <si>
    <t>Adres pocztowy urzędu</t>
  </si>
  <si>
    <t xml:space="preserve">Imię/imiona i nazwisko/nazwiska pracownika/pracowników urzędu odpowiedzialnego/odpowiedzialnych za przygotowanie danych </t>
  </si>
  <si>
    <t xml:space="preserve">Służbowy telefon pracownika/ pracowników urzędu odpowiedzialnego/ odpowiedzialnych za przygotowanie danych  </t>
  </si>
  <si>
    <t xml:space="preserve">Służbowy adres poczty elektronicznej pracownika/ pracowników urzędu odpowiedzialnego/ 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</si>
  <si>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</si>
  <si>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</si>
  <si>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</si>
  <si>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-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</si>
  <si>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</si>
  <si>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</si>
  <si>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</si>
  <si>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(gminy)</t>
    </r>
  </si>
  <si>
    <r>
      <t xml:space="preserve">2. pozostałe podmioty - </t>
    </r>
    <r>
      <rPr>
        <b/>
        <u/>
        <sz val="12"/>
        <color rgb="FFFF0000"/>
        <rFont val="Calibri"/>
        <family val="2"/>
        <charset val="238"/>
      </rPr>
      <t>wyłącznie w edytowalnej formie</t>
    </r>
    <r>
      <rPr>
        <b/>
        <sz val="12"/>
        <rFont val="Calibri"/>
        <family val="2"/>
        <charset val="238"/>
      </rPr>
      <t xml:space="preserve"> na adres mailowy </t>
    </r>
    <r>
      <rPr>
        <b/>
        <sz val="12"/>
        <color rgb="FF00B050"/>
        <rFont val="Calibri"/>
        <family val="2"/>
        <charset val="238"/>
      </rPr>
      <t>Ochrona.Powietrza@sejmik.kielce.pl</t>
    </r>
  </si>
  <si>
    <t>Włoszczowski</t>
  </si>
  <si>
    <t>Olga Kamińska</t>
  </si>
  <si>
    <t>o.kaminska@radkow.ugm.pl</t>
  </si>
  <si>
    <t>brak</t>
  </si>
  <si>
    <t>https://bip.radkow.finn.pl/bipkod/34135247</t>
  </si>
  <si>
    <t>Urząd Gminy w Radkowie</t>
  </si>
  <si>
    <t>Radków 99, 29-135 Radków</t>
  </si>
  <si>
    <t>34 3541123 wew. 32</t>
  </si>
  <si>
    <t>o.kaminska@radkow.pl</t>
  </si>
  <si>
    <t>Kampania promocyjna programu"Czyste Powietrze"  w okresie sprawozdawczym odbyły się 2 spotkania informacyjne, ulotki oraz broszury z informacjami o programi było ogólno dostępne dla potencjalnych beneficjentów programu oraz przy każdej konsultacji były dodatkowo rozdawane wraz z przedmiotami promocyjnymi.</t>
  </si>
  <si>
    <t>Wojewódzki Fundusz Ochrony Środowiska i Gospodarki Wodnej w Kielcach</t>
  </si>
  <si>
    <t xml:space="preserve">zamontowano gruntową pompe ciepła o podwyższonej klasie efektywności energetycznej </t>
  </si>
  <si>
    <t>Gmina Radków</t>
  </si>
  <si>
    <t>zamontowano pompe ciepła powietrze/woda o podwyższonej klasie efektywności energetycznej</t>
  </si>
  <si>
    <t>zamontowano kocioł na pellet drzewny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</si>
</sst>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3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B05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46" fillId="16" borderId="38" xfId="0" applyFont="1" applyFill="1" applyBorder="1" applyAlignment="1">
      <alignment vertical="center" wrapText="1"/>
    </xf>
    <xf numFmtId="0" fontId="46" fillId="16" borderId="28" xfId="0" applyFont="1" applyFill="1" applyBorder="1" applyAlignment="1">
      <alignment vertical="center" wrapText="1"/>
    </xf>
    <xf numFmtId="0" fontId="14" fillId="5" borderId="1" xfId="3" applyFill="1" applyBorder="1" applyAlignment="1" applyProtection="1">
      <alignment vertical="center" wrapText="1"/>
      <protection locked="0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4" fillId="9" borderId="16" xfId="3" applyFill="1" applyBorder="1" applyAlignment="1" applyProtection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16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</cellXfs>
  <cellStyles count="4">
    <cellStyle name="Hiperłącze" xfId="3" builtinId="8"/>
    <cellStyle name="Kolumna" xfId="2" xr:uid="{00000000-0005-0000-0000-000001000000}"/>
    <cellStyle name="Normalny" xfId="0" builtinId="0"/>
    <cellStyle name="Normalny 2" xfId="1" xr:uid="{00000000-0005-0000-0000-000003000000}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6E1EE"/>
      <color rgb="FFFFFFCC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wiaty_26" displayName="powiaty_26" ref="A2:F16" totalsRowShown="0" headerRowDxfId="66" headerRowBorderDxfId="65" tableBorderDxfId="64">
  <autoFilter ref="A2:F16" xr:uid="{00000000-0009-0000-0100-000001000000}"/>
  <tableColumns count="6">
    <tableColumn id="1" xr3:uid="{00000000-0010-0000-0000-000001000000}" name="kod powiatu" dataDxfId="63" dataCellStyle="Normalny 2"/>
    <tableColumn id="2" xr3:uid="{00000000-0010-0000-0000-000002000000}" name="powiat" dataDxfId="62" dataCellStyle="Normalny 2"/>
    <tableColumn id="6" xr3:uid="{00000000-0010-0000-0000-000006000000}" name="kod powiatu2" dataDxfId="61" dataCellStyle="Normalny 2">
      <calculatedColumnFormula>powiaty_26[[#This Row],[kod powiatu]]</calculatedColumnFormula>
    </tableColumn>
    <tableColumn id="4" xr3:uid="{00000000-0010-0000-0000-000004000000}" name="kod strefy" dataDxfId="60" dataCellStyle="Normalny 2"/>
    <tableColumn id="5" xr3:uid="{00000000-0010-0000-0000-000005000000}" name="nazwa strefy" dataDxfId="59" dataCellStyle="Normalny 2">
      <calculatedColumnFormula>VLOOKUP(powiaty_26[[#This Row],[kod strefy]],strefy_26[],2,FALSE)</calculatedColumnFormula>
    </tableColumn>
    <tableColumn id="3" xr3:uid="{00000000-0010-0000-0000-000003000000}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refy_26" displayName="strefy_26" ref="H2:K4" totalsRowShown="0" headerRowDxfId="57" dataDxfId="55" headerRowBorderDxfId="56" tableBorderDxfId="54">
  <autoFilter ref="H2:K4" xr:uid="{00000000-0009-0000-0100-000002000000}"/>
  <tableColumns count="4">
    <tableColumn id="1" xr3:uid="{00000000-0010-0000-0100-000001000000}" name="kod strefy" dataDxfId="53"/>
    <tableColumn id="2" xr3:uid="{00000000-0010-0000-0100-000002000000}" name="nazwa strefy" dataDxfId="52"/>
    <tableColumn id="3" xr3:uid="{00000000-0010-0000-0100-000003000000}" name="województo" dataDxfId="51"/>
    <tableColumn id="4" xr3:uid="{00000000-0010-0000-0100-000004000000}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kat_zadania" displayName="kat_zadania" ref="M2:N10" totalsRowShown="0" headerRowDxfId="49" dataDxfId="47" headerRowBorderDxfId="48" tableBorderDxfId="46">
  <autoFilter ref="M2:N10" xr:uid="{00000000-0009-0000-0100-000004000000}"/>
  <tableColumns count="2">
    <tableColumn id="1" xr3:uid="{00000000-0010-0000-0200-000001000000}" name="kod zadania" dataDxfId="45"/>
    <tableColumn id="2" xr3:uid="{00000000-0010-0000-0200-000002000000}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gminy_26" displayName="gminy_26" ref="A3:Q105" totalsRowShown="0" headerRowDxfId="43" dataDxfId="41" headerRowBorderDxfId="42" tableBorderDxfId="40">
  <autoFilter ref="A3:Q105" xr:uid="{00000000-0009-0000-0100-000003000000}"/>
  <tableColumns count="17">
    <tableColumn id="1" xr3:uid="{00000000-0010-0000-0300-000001000000}" name="kod gminy" dataDxfId="39"/>
    <tableColumn id="2" xr3:uid="{00000000-0010-0000-0300-000002000000}" name="nazwa gminy" dataDxfId="38"/>
    <tableColumn id="15" xr3:uid="{00000000-0010-0000-0300-00000F000000}" name="kod gminy2" dataDxfId="37">
      <calculatedColumnFormula>gminy_26[[#This Row],[kod gminy]]</calculatedColumnFormula>
    </tableColumn>
    <tableColumn id="3" xr3:uid="{00000000-0010-0000-0300-000003000000}" name="kod powiatu" dataDxfId="36"/>
    <tableColumn id="4" xr3:uid="{00000000-0010-0000-0300-000004000000}" name="nazwa powiatu" dataDxfId="35">
      <calculatedColumnFormula>VLOOKUP(gminy_26[[#This Row],[kod powiatu]],powiaty_26[],katalogi!$B$1,FALSE)</calculatedColumnFormula>
    </tableColumn>
    <tableColumn id="5" xr3:uid="{00000000-0010-0000-0300-000005000000}" name="kod strefy" dataDxfId="34"/>
    <tableColumn id="6" xr3:uid="{00000000-0010-0000-0300-000006000000}" name="nazwa strefy" dataDxfId="33">
      <calculatedColumnFormula>VLOOKUP(gminy_26[[#This Row],[kod strefy]],strefy_26[],2,FALSE)</calculatedColumnFormula>
    </tableColumn>
    <tableColumn id="7" xr3:uid="{00000000-0010-0000-0300-000007000000}" name="ogółem" dataDxfId="32"/>
    <tableColumn id="8" xr3:uid="{00000000-0010-0000-0300-000008000000}" name="2020" dataDxfId="31"/>
    <tableColumn id="9" xr3:uid="{00000000-0010-0000-0300-000009000000}" name="2021" dataDxfId="30"/>
    <tableColumn id="10" xr3:uid="{00000000-0010-0000-0300-00000A000000}" name="2022" dataDxfId="29"/>
    <tableColumn id="11" xr3:uid="{00000000-0010-0000-0300-00000B000000}" name="2023" dataDxfId="28"/>
    <tableColumn id="12" xr3:uid="{00000000-0010-0000-0300-00000C000000}" name="2024" dataDxfId="27"/>
    <tableColumn id="13" xr3:uid="{00000000-0010-0000-0300-00000D000000}" name="2025" dataDxfId="26"/>
    <tableColumn id="16" xr3:uid="{00000000-0010-0000-0300-000010000000}" name="2026" dataDxfId="25"/>
    <tableColumn id="17" xr3:uid="{00000000-0010-0000-0300-000011000000}" name="EE" dataDxfId="24"/>
    <tableColumn id="14" xr3:uid="{00000000-0010-0000-0300-00000E000000}" name="KPP" dataDxfId="23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kat_wsk_efektu" displayName="kat_wsk_efektu" ref="A4:E16" totalsRowShown="0" headerRowDxfId="22" headerRowBorderDxfId="21" tableBorderDxfId="20" totalsRowBorderDxfId="19">
  <autoFilter ref="A4:E16" xr:uid="{00000000-0009-0000-0100-000005000000}"/>
  <tableColumns count="5">
    <tableColumn id="1" xr3:uid="{00000000-0010-0000-0400-000001000000}" name="kod_efektu" dataDxfId="18"/>
    <tableColumn id="2" xr3:uid="{00000000-0010-0000-0400-000002000000}" name="opis" dataDxfId="17"/>
    <tableColumn id="3" xr3:uid="{00000000-0010-0000-0400-000003000000}" name="PM10" dataDxfId="16"/>
    <tableColumn id="4" xr3:uid="{00000000-0010-0000-0400-000004000000}" name="PM2,5" dataDxfId="15"/>
    <tableColumn id="5" xr3:uid="{00000000-0010-0000-0400-000005000000}" name="BaP" dataDxfId="14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o.kaminska@radkow.pl" TargetMode="External"/><Relationship Id="rId1" Type="http://schemas.openxmlformats.org/officeDocument/2006/relationships/hyperlink" Target="https://bip.radkow.finn.pl/bipkod/3413524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o.kaminska@radkow.ugm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455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455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1"/>
  <sheetViews>
    <sheetView topLeftCell="A13" workbookViewId="0">
      <selection activeCell="E10" sqref="E10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3" t="s">
        <v>550</v>
      </c>
      <c r="B1" s="154"/>
    </row>
    <row r="2" spans="1:4" ht="38.25" customHeight="1" x14ac:dyDescent="0.2">
      <c r="A2" s="131" t="s">
        <v>505</v>
      </c>
      <c r="B2" s="132"/>
    </row>
    <row r="3" spans="1:4" ht="16.5" thickBot="1" x14ac:dyDescent="0.25">
      <c r="A3" s="133"/>
    </row>
    <row r="4" spans="1:4" ht="47.25" customHeight="1" thickBot="1" x14ac:dyDescent="0.25">
      <c r="A4" s="224" t="s">
        <v>506</v>
      </c>
      <c r="B4" s="225"/>
      <c r="C4" s="225"/>
      <c r="D4" s="226"/>
    </row>
    <row r="5" spans="1:4" ht="16.5" thickBot="1" x14ac:dyDescent="0.3">
      <c r="A5" s="151" t="s">
        <v>7</v>
      </c>
      <c r="B5" s="152" t="s">
        <v>507</v>
      </c>
      <c r="C5" s="227" t="s">
        <v>513</v>
      </c>
      <c r="D5" s="228"/>
    </row>
    <row r="6" spans="1:4" ht="54" customHeight="1" thickBot="1" x14ac:dyDescent="0.25">
      <c r="A6" s="134">
        <v>1</v>
      </c>
      <c r="B6" s="135" t="s">
        <v>508</v>
      </c>
      <c r="C6" s="229">
        <v>2024</v>
      </c>
      <c r="D6" s="230"/>
    </row>
    <row r="7" spans="1:4" ht="16.5" thickBot="1" x14ac:dyDescent="0.25">
      <c r="A7" s="134">
        <v>2</v>
      </c>
      <c r="B7" s="135" t="s">
        <v>8</v>
      </c>
      <c r="C7" s="231" t="s">
        <v>56</v>
      </c>
      <c r="D7" s="232"/>
    </row>
    <row r="8" spans="1:4" ht="16.5" thickBot="1" x14ac:dyDescent="0.25">
      <c r="A8" s="134">
        <v>3</v>
      </c>
      <c r="B8" s="135" t="s">
        <v>523</v>
      </c>
      <c r="C8" s="231" t="s">
        <v>60</v>
      </c>
      <c r="D8" s="232"/>
    </row>
    <row r="9" spans="1:4" ht="40.5" customHeight="1" thickBot="1" x14ac:dyDescent="0.25">
      <c r="A9" s="134">
        <v>4</v>
      </c>
      <c r="B9" s="135" t="s">
        <v>554</v>
      </c>
      <c r="C9" s="231" t="s">
        <v>524</v>
      </c>
      <c r="D9" s="232"/>
    </row>
    <row r="10" spans="1:4" ht="63" customHeight="1" thickBot="1" x14ac:dyDescent="0.25">
      <c r="A10" s="134">
        <v>5</v>
      </c>
      <c r="B10" s="135" t="s">
        <v>509</v>
      </c>
      <c r="C10" s="222" t="s">
        <v>573</v>
      </c>
      <c r="D10" s="223"/>
    </row>
    <row r="11" spans="1:4" ht="38.25" customHeight="1" thickBot="1" x14ac:dyDescent="0.25">
      <c r="A11" s="134">
        <v>6</v>
      </c>
      <c r="B11" s="135" t="s">
        <v>555</v>
      </c>
      <c r="C11" s="233" t="s">
        <v>574</v>
      </c>
      <c r="D11" s="223"/>
    </row>
    <row r="12" spans="1:4" ht="49.5" customHeight="1" thickBot="1" x14ac:dyDescent="0.25">
      <c r="A12" s="134">
        <v>7</v>
      </c>
      <c r="B12" s="135" t="s">
        <v>556</v>
      </c>
      <c r="C12" s="234" t="s">
        <v>575</v>
      </c>
      <c r="D12" s="235"/>
    </row>
    <row r="13" spans="1:4" ht="77.25" customHeight="1" thickBot="1" x14ac:dyDescent="0.25">
      <c r="A13" s="134">
        <v>8</v>
      </c>
      <c r="B13" s="135" t="s">
        <v>557</v>
      </c>
      <c r="C13" s="233" t="s">
        <v>570</v>
      </c>
      <c r="D13" s="223"/>
    </row>
    <row r="14" spans="1:4" ht="79.5" customHeight="1" thickBot="1" x14ac:dyDescent="0.25">
      <c r="A14" s="134">
        <v>9</v>
      </c>
      <c r="B14" s="135" t="s">
        <v>558</v>
      </c>
      <c r="C14" s="233" t="s">
        <v>576</v>
      </c>
      <c r="D14" s="223"/>
    </row>
    <row r="15" spans="1:4" ht="109.5" customHeight="1" thickBot="1" x14ac:dyDescent="0.25">
      <c r="A15" s="134">
        <v>10</v>
      </c>
      <c r="B15" s="135" t="s">
        <v>559</v>
      </c>
      <c r="C15" s="222" t="s">
        <v>577</v>
      </c>
      <c r="D15" s="223"/>
    </row>
    <row r="16" spans="1:4" ht="16.5" thickBot="1" x14ac:dyDescent="0.25">
      <c r="A16" s="134">
        <v>11</v>
      </c>
      <c r="B16" s="135" t="s">
        <v>9</v>
      </c>
      <c r="C16" s="248" t="s">
        <v>420</v>
      </c>
      <c r="D16" s="249"/>
    </row>
    <row r="17" spans="1:5" ht="16.5" thickBot="1" x14ac:dyDescent="0.25">
      <c r="A17" s="144"/>
      <c r="B17" s="145"/>
      <c r="C17" s="146"/>
      <c r="D17" s="146"/>
      <c r="E17" s="138"/>
    </row>
    <row r="18" spans="1:5" ht="31.5" customHeight="1" thickBot="1" x14ac:dyDescent="0.25">
      <c r="A18" s="250" t="s">
        <v>510</v>
      </c>
      <c r="B18" s="251"/>
      <c r="C18" s="251"/>
      <c r="D18" s="251"/>
      <c r="E18" s="252"/>
    </row>
    <row r="19" spans="1:5" ht="30" customHeight="1" thickBot="1" x14ac:dyDescent="0.25">
      <c r="A19" s="140" t="s">
        <v>7</v>
      </c>
      <c r="B19" s="141" t="s">
        <v>10</v>
      </c>
      <c r="C19" s="143" t="s">
        <v>527</v>
      </c>
      <c r="D19" s="142" t="s">
        <v>528</v>
      </c>
      <c r="E19" s="143" t="s">
        <v>533</v>
      </c>
    </row>
    <row r="20" spans="1:5" ht="16.5" thickBot="1" x14ac:dyDescent="0.25">
      <c r="A20" s="134">
        <v>1</v>
      </c>
      <c r="B20" s="135" t="s">
        <v>525</v>
      </c>
      <c r="C20" s="158" t="s">
        <v>90</v>
      </c>
      <c r="D20" s="157" t="s">
        <v>92</v>
      </c>
      <c r="E20" s="159" t="s">
        <v>94</v>
      </c>
    </row>
    <row r="21" spans="1:5" ht="63.75" thickBot="1" x14ac:dyDescent="0.25">
      <c r="A21" s="134">
        <v>2</v>
      </c>
      <c r="B21" s="135" t="s">
        <v>511</v>
      </c>
      <c r="C21" s="160" t="s">
        <v>24</v>
      </c>
      <c r="D21" s="161" t="s">
        <v>455</v>
      </c>
      <c r="E21" s="162" t="s">
        <v>97</v>
      </c>
    </row>
    <row r="22" spans="1:5" ht="409.5" customHeight="1" thickBot="1" x14ac:dyDescent="0.25">
      <c r="A22" s="134">
        <v>3</v>
      </c>
      <c r="B22" s="135" t="s">
        <v>526</v>
      </c>
      <c r="C22" s="163" t="s">
        <v>551</v>
      </c>
      <c r="D22" s="163" t="s">
        <v>551</v>
      </c>
      <c r="E22" s="163" t="s">
        <v>551</v>
      </c>
    </row>
    <row r="23" spans="1:5" ht="375" customHeight="1" thickBot="1" x14ac:dyDescent="0.25">
      <c r="A23" s="134">
        <v>4</v>
      </c>
      <c r="B23" s="135" t="s">
        <v>513</v>
      </c>
      <c r="C23" s="164" t="s">
        <v>529</v>
      </c>
      <c r="D23" s="161" t="s">
        <v>530</v>
      </c>
      <c r="E23" s="162" t="s">
        <v>534</v>
      </c>
    </row>
    <row r="24" spans="1:5" ht="16.5" thickBot="1" x14ac:dyDescent="0.25">
      <c r="A24" s="134">
        <v>5</v>
      </c>
      <c r="B24" s="135" t="s">
        <v>531</v>
      </c>
      <c r="C24" s="165" t="s">
        <v>552</v>
      </c>
      <c r="D24" s="161" t="s">
        <v>552</v>
      </c>
      <c r="E24" s="162" t="s">
        <v>552</v>
      </c>
    </row>
    <row r="25" spans="1:5" ht="284.25" thickBot="1" x14ac:dyDescent="0.25">
      <c r="A25" s="134">
        <v>6</v>
      </c>
      <c r="B25" s="135" t="s">
        <v>514</v>
      </c>
      <c r="C25" s="165" t="s">
        <v>553</v>
      </c>
      <c r="D25" s="161" t="s">
        <v>553</v>
      </c>
      <c r="E25" s="162" t="s">
        <v>553</v>
      </c>
    </row>
    <row r="26" spans="1:5" ht="16.5" thickBot="1" x14ac:dyDescent="0.25">
      <c r="A26" s="134">
        <v>7</v>
      </c>
      <c r="B26" s="135" t="s">
        <v>515</v>
      </c>
      <c r="C26" s="166" t="s">
        <v>560</v>
      </c>
      <c r="D26" s="166" t="s">
        <v>560</v>
      </c>
      <c r="E26" s="166" t="s">
        <v>532</v>
      </c>
    </row>
    <row r="27" spans="1:5" s="137" customFormat="1" ht="79.5" thickBot="1" x14ac:dyDescent="0.25">
      <c r="A27" s="149">
        <v>8</v>
      </c>
      <c r="B27" s="150" t="s">
        <v>516</v>
      </c>
      <c r="C27" s="167">
        <f>tab.1_ZSO_gminy!I6/tab.1_ZSO_gminy!F4</f>
        <v>0.24601449275362319</v>
      </c>
      <c r="D27" s="168">
        <f>tab.2_EE_gminy!G4/tab.2_EE_gminy!E2</f>
        <v>15</v>
      </c>
      <c r="E27" s="169">
        <f>tab.3_KPP!G7/tab.3_KPP!E2</f>
        <v>0</v>
      </c>
    </row>
    <row r="28" spans="1:5" ht="32.25" thickBot="1" x14ac:dyDescent="0.25">
      <c r="A28" s="136">
        <v>9</v>
      </c>
      <c r="B28" s="139" t="s">
        <v>517</v>
      </c>
      <c r="C28" s="165" t="s">
        <v>538</v>
      </c>
      <c r="D28" s="170" t="s">
        <v>538</v>
      </c>
      <c r="E28" s="170" t="s">
        <v>539</v>
      </c>
    </row>
    <row r="29" spans="1:5" ht="32.25" thickBot="1" x14ac:dyDescent="0.25">
      <c r="A29" s="136">
        <v>10</v>
      </c>
      <c r="B29" s="139" t="s">
        <v>518</v>
      </c>
      <c r="C29" s="171" t="s">
        <v>540</v>
      </c>
      <c r="D29" s="172" t="s">
        <v>540</v>
      </c>
      <c r="E29" s="171" t="s">
        <v>540</v>
      </c>
    </row>
    <row r="30" spans="1:5" ht="31.5" x14ac:dyDescent="0.2">
      <c r="A30" s="253">
        <v>11</v>
      </c>
      <c r="B30" s="256" t="s">
        <v>519</v>
      </c>
      <c r="C30" s="259" t="s">
        <v>535</v>
      </c>
      <c r="D30" s="173" t="s">
        <v>544</v>
      </c>
      <c r="E30" s="259" t="s">
        <v>537</v>
      </c>
    </row>
    <row r="31" spans="1:5" ht="15.75" x14ac:dyDescent="0.2">
      <c r="A31" s="254"/>
      <c r="B31" s="257"/>
      <c r="C31" s="246"/>
      <c r="D31" s="174">
        <f>tab.2_EE_gminy!F4</f>
        <v>0</v>
      </c>
      <c r="E31" s="246"/>
    </row>
    <row r="32" spans="1:5" ht="15.75" x14ac:dyDescent="0.2">
      <c r="A32" s="254"/>
      <c r="B32" s="257"/>
      <c r="C32" s="246"/>
      <c r="D32" s="175" t="s">
        <v>545</v>
      </c>
      <c r="E32" s="246"/>
    </row>
    <row r="33" spans="1:5" ht="15.75" x14ac:dyDescent="0.2">
      <c r="A33" s="254"/>
      <c r="B33" s="257"/>
      <c r="C33" s="246"/>
      <c r="D33" s="174">
        <f>tab.2_EE_gminy!G4</f>
        <v>15</v>
      </c>
      <c r="E33" s="246"/>
    </row>
    <row r="34" spans="1:5" ht="24.75" customHeight="1" x14ac:dyDescent="0.2">
      <c r="A34" s="254"/>
      <c r="B34" s="257"/>
      <c r="C34" s="260"/>
      <c r="D34" s="175" t="s">
        <v>546</v>
      </c>
      <c r="E34" s="260"/>
    </row>
    <row r="35" spans="1:5" ht="15.75" x14ac:dyDescent="0.2">
      <c r="A35" s="255"/>
      <c r="B35" s="258"/>
      <c r="C35" s="176">
        <f>tab.1_ZSO_gminy!J6</f>
        <v>8</v>
      </c>
      <c r="D35" s="174">
        <f>tab.2_EE_gminy!H4</f>
        <v>0</v>
      </c>
      <c r="E35" s="176">
        <f>tab.3_KPP!H7</f>
        <v>0</v>
      </c>
    </row>
    <row r="36" spans="1:5" ht="15.75" x14ac:dyDescent="0.2">
      <c r="A36" s="255"/>
      <c r="B36" s="258"/>
      <c r="C36" s="261" t="s">
        <v>549</v>
      </c>
      <c r="D36" s="175" t="s">
        <v>548</v>
      </c>
      <c r="E36" s="261" t="s">
        <v>536</v>
      </c>
    </row>
    <row r="37" spans="1:5" ht="15.75" x14ac:dyDescent="0.2">
      <c r="A37" s="255"/>
      <c r="B37" s="258"/>
      <c r="C37" s="262"/>
      <c r="D37" s="174">
        <f>tab.2_EE_gminy!I4</f>
        <v>2</v>
      </c>
      <c r="E37" s="262"/>
    </row>
    <row r="38" spans="1:5" ht="31.5" x14ac:dyDescent="0.2">
      <c r="A38" s="255"/>
      <c r="B38" s="258"/>
      <c r="C38" s="263"/>
      <c r="D38" s="175" t="s">
        <v>547</v>
      </c>
      <c r="E38" s="263"/>
    </row>
    <row r="39" spans="1:5" ht="16.5" thickBot="1" x14ac:dyDescent="0.25">
      <c r="A39" s="255"/>
      <c r="B39" s="258"/>
      <c r="C39" s="177">
        <f>tab.1_ZSO_gminy!I6</f>
        <v>1358</v>
      </c>
      <c r="D39" s="178">
        <f>tab.2_EE_gminy!J4</f>
        <v>400</v>
      </c>
      <c r="E39" s="177">
        <f>tab.3_KPP!M7</f>
        <v>0</v>
      </c>
    </row>
    <row r="40" spans="1:5" ht="15.75" customHeight="1" x14ac:dyDescent="0.2">
      <c r="A40" s="236">
        <v>12</v>
      </c>
      <c r="B40" s="239" t="s">
        <v>562</v>
      </c>
      <c r="C40" s="171" t="s">
        <v>541</v>
      </c>
      <c r="D40" s="242" t="s">
        <v>432</v>
      </c>
      <c r="E40" s="245" t="s">
        <v>432</v>
      </c>
    </row>
    <row r="41" spans="1:5" ht="15.75" x14ac:dyDescent="0.2">
      <c r="A41" s="237"/>
      <c r="B41" s="240"/>
      <c r="C41" s="179">
        <f>tab.1_ZSO_gminy!K6/1000</f>
        <v>0.68063170099999992</v>
      </c>
      <c r="D41" s="243"/>
      <c r="E41" s="246"/>
    </row>
    <row r="42" spans="1:5" ht="15.75" x14ac:dyDescent="0.2">
      <c r="A42" s="237"/>
      <c r="B42" s="240"/>
      <c r="C42" s="180" t="s">
        <v>542</v>
      </c>
      <c r="D42" s="243"/>
      <c r="E42" s="246"/>
    </row>
    <row r="43" spans="1:5" ht="15.75" x14ac:dyDescent="0.2">
      <c r="A43" s="237"/>
      <c r="B43" s="240"/>
      <c r="C43" s="179">
        <f>tab.1_ZSO_gminy!L6/1000</f>
        <v>0.67058605900000012</v>
      </c>
      <c r="D43" s="243"/>
      <c r="E43" s="246"/>
    </row>
    <row r="44" spans="1:5" ht="15.75" x14ac:dyDescent="0.2">
      <c r="A44" s="237"/>
      <c r="B44" s="240"/>
      <c r="C44" s="180" t="s">
        <v>543</v>
      </c>
      <c r="D44" s="243"/>
      <c r="E44" s="246"/>
    </row>
    <row r="45" spans="1:5" ht="16.5" thickBot="1" x14ac:dyDescent="0.25">
      <c r="A45" s="238"/>
      <c r="B45" s="241"/>
      <c r="C45" s="181">
        <f>tab.1_ZSO_gminy!M6/1000</f>
        <v>3.8764043000000004E-4</v>
      </c>
      <c r="D45" s="244"/>
      <c r="E45" s="247"/>
    </row>
    <row r="46" spans="1:5" ht="32.25" thickBot="1" x14ac:dyDescent="0.25">
      <c r="A46" s="148">
        <v>13</v>
      </c>
      <c r="B46" s="147" t="s">
        <v>520</v>
      </c>
      <c r="C46" s="182">
        <f>tab.1_ZSO_gminy!N6</f>
        <v>528600</v>
      </c>
      <c r="D46" s="183">
        <f>tab.2_EE_gminy!K4</f>
        <v>846.25</v>
      </c>
      <c r="E46" s="156">
        <v>0</v>
      </c>
    </row>
    <row r="47" spans="1:5" ht="126.75" thickBot="1" x14ac:dyDescent="0.25">
      <c r="A47" s="134">
        <v>14</v>
      </c>
      <c r="B47" s="135" t="s">
        <v>521</v>
      </c>
      <c r="C47" s="155" t="s">
        <v>522</v>
      </c>
      <c r="D47" s="156" t="s">
        <v>522</v>
      </c>
      <c r="E47" s="156" t="s">
        <v>522</v>
      </c>
    </row>
    <row r="48" spans="1:5" ht="16.5" thickBot="1" x14ac:dyDescent="0.25">
      <c r="A48" s="134">
        <v>15</v>
      </c>
      <c r="B48" s="135" t="s">
        <v>9</v>
      </c>
      <c r="C48" s="155" t="s">
        <v>512</v>
      </c>
      <c r="D48" s="156" t="s">
        <v>512</v>
      </c>
      <c r="E48" s="156" t="s">
        <v>512</v>
      </c>
    </row>
    <row r="51" spans="1:1" x14ac:dyDescent="0.2">
      <c r="A51" s="43"/>
    </row>
  </sheetData>
  <mergeCells count="24">
    <mergeCell ref="A40:A45"/>
    <mergeCell ref="B40:B45"/>
    <mergeCell ref="D40:D45"/>
    <mergeCell ref="E40:E45"/>
    <mergeCell ref="C16:D16"/>
    <mergeCell ref="A18:E18"/>
    <mergeCell ref="A30:A39"/>
    <mergeCell ref="B30:B39"/>
    <mergeCell ref="C30:C34"/>
    <mergeCell ref="E30:E34"/>
    <mergeCell ref="C36:C38"/>
    <mergeCell ref="E36:E38"/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hyperlinks>
    <hyperlink ref="C10" r:id="rId1" xr:uid="{4230E703-9607-4B22-A926-57CBF0A13734}"/>
    <hyperlink ref="C15" r:id="rId2" xr:uid="{FC8B32D9-BCE3-40E7-A2FD-EBA4B79DA3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Q24" sqref="Q24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5" t="s">
        <v>316</v>
      </c>
      <c r="I2" s="186"/>
      <c r="J2" s="186"/>
      <c r="K2" s="186"/>
      <c r="L2" s="186"/>
      <c r="M2" s="186"/>
      <c r="N2" s="186"/>
      <c r="O2" s="187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20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20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504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x14ac:dyDescent="0.2">
      <c r="A83" s="1" t="s">
        <v>253</v>
      </c>
      <c r="B83" s="1" t="s">
        <v>503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472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503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502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13" priority="2" operator="equal">
      <formula>0</formula>
    </cfRule>
  </conditionalFormatting>
  <conditionalFormatting sqref="P5:P52">
    <cfRule type="cellIs" dxfId="12" priority="1" operator="equal">
      <formula>0</formula>
    </cfRule>
  </conditionalFormatting>
  <conditionalFormatting sqref="P4:Q4 H4:N52">
    <cfRule type="cellIs" dxfId="11" priority="4" operator="equal">
      <formula>0</formula>
    </cfRule>
  </conditionalFormatting>
  <conditionalFormatting sqref="Q5:Q52">
    <cfRule type="cellIs" dxfId="10" priority="5" operator="equal">
      <formula>0</formula>
    </cfRule>
  </conditionalFormatting>
  <dataValidations count="1">
    <dataValidation type="list" allowBlank="1" showInputMessage="1" showErrorMessage="1" sqref="E1:E78 E79:E1048576" xr:uid="{00000000-0002-0000-0100-000000000000}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89" t="s">
        <v>45</v>
      </c>
      <c r="B2" s="189" t="s">
        <v>33</v>
      </c>
      <c r="C2" s="188" t="s">
        <v>44</v>
      </c>
      <c r="D2" s="188"/>
      <c r="E2" s="188"/>
    </row>
    <row r="3" spans="1:5" ht="14.25" x14ac:dyDescent="0.2">
      <c r="A3" s="190"/>
      <c r="B3" s="190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B27"/>
  <sheetViews>
    <sheetView workbookViewId="0">
      <selection activeCell="A28" sqref="A28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1" t="s">
        <v>561</v>
      </c>
      <c r="B2" s="191"/>
    </row>
    <row r="3" spans="1:2" x14ac:dyDescent="0.2">
      <c r="A3" s="123" t="s">
        <v>482</v>
      </c>
      <c r="B3" s="123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446</v>
      </c>
      <c r="B6" s="102" t="s">
        <v>444</v>
      </c>
    </row>
    <row r="7" spans="1:2" ht="15" x14ac:dyDescent="0.2">
      <c r="A7" s="108" t="s">
        <v>445</v>
      </c>
      <c r="B7" s="102" t="s">
        <v>563</v>
      </c>
    </row>
    <row r="8" spans="1:2" ht="15" x14ac:dyDescent="0.2">
      <c r="A8" s="108" t="s">
        <v>433</v>
      </c>
      <c r="B8" s="102" t="s">
        <v>564</v>
      </c>
    </row>
    <row r="9" spans="1:2" ht="15" hidden="1" x14ac:dyDescent="0.2">
      <c r="A9" s="108" t="s">
        <v>434</v>
      </c>
      <c r="B9" s="102" t="s">
        <v>462</v>
      </c>
    </row>
    <row r="10" spans="1:2" ht="15" x14ac:dyDescent="0.2">
      <c r="A10" s="108" t="s">
        <v>435</v>
      </c>
      <c r="B10" s="102" t="s">
        <v>565</v>
      </c>
    </row>
    <row r="11" spans="1:2" ht="15" x14ac:dyDescent="0.2">
      <c r="A11" s="108" t="s">
        <v>436</v>
      </c>
      <c r="B11" s="102" t="s">
        <v>566</v>
      </c>
    </row>
    <row r="12" spans="1:2" ht="15" x14ac:dyDescent="0.2">
      <c r="A12" s="108" t="s">
        <v>439</v>
      </c>
      <c r="B12" s="102" t="s">
        <v>567</v>
      </c>
    </row>
    <row r="13" spans="1:2" ht="15" hidden="1" x14ac:dyDescent="0.2">
      <c r="A13" s="111" t="s">
        <v>458</v>
      </c>
      <c r="B13" s="102"/>
    </row>
    <row r="14" spans="1:2" ht="15" hidden="1" x14ac:dyDescent="0.2">
      <c r="A14" s="108" t="s">
        <v>448</v>
      </c>
      <c r="B14" s="102" t="s">
        <v>461</v>
      </c>
    </row>
    <row r="15" spans="1:2" ht="15" hidden="1" x14ac:dyDescent="0.2">
      <c r="A15" s="108" t="s">
        <v>450</v>
      </c>
      <c r="B15" s="102" t="s">
        <v>463</v>
      </c>
    </row>
    <row r="16" spans="1:2" ht="15" hidden="1" x14ac:dyDescent="0.2">
      <c r="A16" s="111" t="s">
        <v>456</v>
      </c>
      <c r="B16" s="102"/>
    </row>
    <row r="17" spans="1:2" ht="15" hidden="1" x14ac:dyDescent="0.2">
      <c r="A17" s="108" t="s">
        <v>448</v>
      </c>
      <c r="B17" s="102" t="s">
        <v>459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457</v>
      </c>
      <c r="B19" s="102"/>
    </row>
    <row r="20" spans="1:2" ht="15" hidden="1" x14ac:dyDescent="0.2">
      <c r="A20" s="108" t="s">
        <v>448</v>
      </c>
      <c r="B20" s="102" t="s">
        <v>460</v>
      </c>
    </row>
    <row r="21" spans="1:2" ht="15" hidden="1" x14ac:dyDescent="0.2">
      <c r="A21" s="108" t="s">
        <v>441</v>
      </c>
      <c r="B21" s="102" t="s">
        <v>447</v>
      </c>
    </row>
    <row r="25" spans="1:2" ht="15.75" x14ac:dyDescent="0.2">
      <c r="A25" s="192" t="s">
        <v>474</v>
      </c>
      <c r="B25" s="192"/>
    </row>
    <row r="26" spans="1:2" ht="15.75" customHeight="1" x14ac:dyDescent="0.2">
      <c r="A26" s="193" t="s">
        <v>481</v>
      </c>
      <c r="B26" s="194"/>
    </row>
    <row r="27" spans="1:2" ht="15.75" x14ac:dyDescent="0.2">
      <c r="A27" s="119" t="s">
        <v>568</v>
      </c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 xr:uid="{00000000-0004-0000-0300-000000000000}"/>
    <hyperlink ref="A10" location="tab.2_EE_gminy!A1" tooltip="Tabela EE dla gmin" display="tab.2_EE_gminy" xr:uid="{00000000-0004-0000-0300-000001000000}"/>
    <hyperlink ref="A11" location="tab.3_KPP!A1" tooltip="Tabela kontrole" display="tab.3_KPP" xr:uid="{00000000-0004-0000-0300-000002000000}"/>
    <hyperlink ref="A12" location="tab.5_PDK!A1" tooltip="PDK" display="tab.5_PDK" xr:uid="{00000000-0004-0000-0300-000003000000}"/>
    <hyperlink ref="A8" location="tab.1_ZSO_gminy!A1" tooltip="Tabela ZSO dla gmin" display="tab.1_ZSO_gminy" xr:uid="{00000000-0004-0000-0300-000004000000}"/>
    <hyperlink ref="A21" location="tab.4_BDO!A1" tooltip="Tabela drogi (BDO)" display="tab.4_BDO" xr:uid="{00000000-0004-0000-0300-000005000000}"/>
    <hyperlink ref="A7" location="tabela_informacyjna_dla_JST!A1" tooltip="Informacje ogólne JST" display="tabela_informacyjna_dla_JST" xr:uid="{00000000-0004-0000-0300-000006000000}"/>
    <hyperlink ref="A20" location="tabela_informacyjna_dla_innych!A1" tooltip="Informacje ogólne dla innych podmiotów" display="tabela_informacyjna_dla_innych" xr:uid="{00000000-0004-0000-0300-000007000000}"/>
    <hyperlink ref="A17" location="tabela_informacyjna_dla_innych!A1" tooltip="Informacje ogólne dla innych podmiotów" display="tabela_informacyjna_dla_innych" xr:uid="{00000000-0004-0000-0300-000008000000}"/>
    <hyperlink ref="A18" location="tab.2_EE_org!A1" tooltip="Tabela edukacja - organizacje" display="tab.2_EE_org" xr:uid="{00000000-0004-0000-0300-000009000000}"/>
    <hyperlink ref="A14" location="tabela_informacyjna_dla_innych!A1" tooltip="Informacje ogólne dla innych podmiotów" display="tabela_informacyjna_dla_innych" xr:uid="{00000000-0004-0000-0300-00000A000000}"/>
    <hyperlink ref="A15" location="tab.1_ZSO_zarządcy!A1" display="tab.1_ZSO_zarządcy" xr:uid="{00000000-0004-0000-0300-00000B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7"/>
  <sheetViews>
    <sheetView zoomScale="120" zoomScaleNormal="120" workbookViewId="0">
      <selection activeCell="C26" sqref="C26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93"/>
      <c r="B1" s="193"/>
      <c r="C1" s="193"/>
      <c r="E1" s="43"/>
    </row>
    <row r="2" spans="1:9" ht="20.45" customHeight="1" x14ac:dyDescent="0.2">
      <c r="B2" s="44" t="s">
        <v>312</v>
      </c>
      <c r="C2" s="130" t="s">
        <v>310</v>
      </c>
      <c r="D2" s="130"/>
      <c r="E2" s="130" t="s">
        <v>451</v>
      </c>
    </row>
    <row r="3" spans="1:9" ht="12" customHeight="1" x14ac:dyDescent="0.2">
      <c r="A3" s="195" t="s">
        <v>499</v>
      </c>
      <c r="B3" s="195"/>
      <c r="C3" s="195"/>
      <c r="D3" s="195"/>
      <c r="E3" s="195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564</v>
      </c>
    </row>
    <row r="5" spans="1:9" ht="15" x14ac:dyDescent="0.2">
      <c r="A5" s="10">
        <v>1</v>
      </c>
      <c r="B5" s="11" t="s">
        <v>477</v>
      </c>
      <c r="C5" s="21">
        <v>2024</v>
      </c>
      <c r="D5" s="47"/>
      <c r="E5" s="21"/>
      <c r="F5" s="47"/>
      <c r="H5" s="107" t="s">
        <v>435</v>
      </c>
      <c r="I5" s="102" t="s">
        <v>565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566</v>
      </c>
    </row>
    <row r="7" spans="1:9" ht="15" x14ac:dyDescent="0.2">
      <c r="A7" s="10">
        <v>3</v>
      </c>
      <c r="B7" s="11" t="s">
        <v>16</v>
      </c>
      <c r="C7" s="9" t="str">
        <f>IFERROR(CONCATENATE(VLOOKUP($D$9,gminy_26[],katalog_gmin_PL26!$G$1,FALSE)," (",VLOOKUP($D$9,gminy_26[],katalog_gmin_PL26!$F$1,FALSE),")"),"")</f>
        <v>strefa świętokrzyska (PL2602)</v>
      </c>
      <c r="D7" s="45" t="str">
        <f>VLOOKUP($D$9,gminy_26[],katalog_gmin_PL26!$F$1,FALSE)</f>
        <v>PL2602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567</v>
      </c>
    </row>
    <row r="8" spans="1:9" x14ac:dyDescent="0.2">
      <c r="A8" s="10">
        <v>4</v>
      </c>
      <c r="B8" s="11" t="s">
        <v>501</v>
      </c>
      <c r="C8" s="9" t="s">
        <v>569</v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494</v>
      </c>
      <c r="C9" s="20" t="s">
        <v>225</v>
      </c>
      <c r="D9" s="45" t="str">
        <f>VLOOKUP($C$9,gminy_26[[nazwa gminy]:[kod gminy2]],2,FALSE)</f>
        <v>2613042</v>
      </c>
      <c r="E9" s="97" t="s">
        <v>432</v>
      </c>
      <c r="F9" s="45"/>
    </row>
    <row r="10" spans="1:9" ht="24" x14ac:dyDescent="0.2">
      <c r="A10" s="10">
        <v>6</v>
      </c>
      <c r="B10" s="11" t="s">
        <v>496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475</v>
      </c>
      <c r="D11" s="45"/>
      <c r="E11" s="9" t="s">
        <v>475</v>
      </c>
      <c r="F11" s="45"/>
    </row>
    <row r="12" spans="1:9" x14ac:dyDescent="0.2">
      <c r="A12" s="10">
        <v>8</v>
      </c>
      <c r="B12" s="11" t="s">
        <v>478</v>
      </c>
      <c r="C12" s="19" t="s">
        <v>570</v>
      </c>
      <c r="D12" s="48"/>
      <c r="E12" s="19"/>
      <c r="F12" s="48"/>
    </row>
    <row r="13" spans="1:9" x14ac:dyDescent="0.2">
      <c r="A13" s="10">
        <v>9</v>
      </c>
      <c r="B13" s="11" t="s">
        <v>479</v>
      </c>
      <c r="C13" s="112">
        <v>343541123</v>
      </c>
      <c r="D13" s="48"/>
      <c r="E13" s="19"/>
      <c r="F13" s="48"/>
    </row>
    <row r="14" spans="1:9" x14ac:dyDescent="0.2">
      <c r="A14" s="10">
        <v>10</v>
      </c>
      <c r="B14" s="11" t="s">
        <v>13</v>
      </c>
      <c r="C14" s="19" t="s">
        <v>572</v>
      </c>
      <c r="D14" s="48"/>
      <c r="E14" s="19"/>
      <c r="F14" s="48"/>
    </row>
    <row r="15" spans="1:9" ht="12.75" x14ac:dyDescent="0.2">
      <c r="A15" s="10">
        <v>11</v>
      </c>
      <c r="B15" s="11" t="s">
        <v>480</v>
      </c>
      <c r="C15" s="184" t="s">
        <v>571</v>
      </c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20" t="s">
        <v>311</v>
      </c>
    </row>
    <row r="18" spans="1:6" ht="12" customHeight="1" x14ac:dyDescent="0.2">
      <c r="A18" s="195" t="s">
        <v>500</v>
      </c>
      <c r="B18" s="195"/>
      <c r="C18" s="195"/>
      <c r="D18" s="195"/>
      <c r="E18" s="195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498</v>
      </c>
      <c r="C20" s="105">
        <f>C$5</f>
        <v>2024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>strefa świętokrzyska (PL2602)</v>
      </c>
      <c r="D22" s="45" t="str">
        <f>VLOOKUP($D$9,gminy_26[],katalog_gmin_PL26!$F$1,FALSE)</f>
        <v>PL2602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>włoszczowski</v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497</v>
      </c>
      <c r="C24" s="104" t="str">
        <f>C$9</f>
        <v>Radków</v>
      </c>
      <c r="D24" s="45" t="str">
        <f>VLOOKUP($C$9,gminy_26[[nazwa gminy]:[kod gminy2]],2,FALSE)</f>
        <v>2613042</v>
      </c>
      <c r="E24" s="97" t="s">
        <v>432</v>
      </c>
      <c r="F24" s="45"/>
    </row>
    <row r="25" spans="1:6" ht="24" x14ac:dyDescent="0.2">
      <c r="A25" s="10">
        <v>6</v>
      </c>
      <c r="B25" s="25" t="s">
        <v>483</v>
      </c>
      <c r="C25" s="31">
        <v>0</v>
      </c>
      <c r="D25" s="47"/>
      <c r="E25" s="31"/>
      <c r="F25" s="47"/>
    </row>
    <row r="26" spans="1:6" ht="24" x14ac:dyDescent="0.2">
      <c r="A26" s="10">
        <v>7</v>
      </c>
      <c r="B26" s="25" t="s">
        <v>484</v>
      </c>
      <c r="C26" s="31">
        <v>0</v>
      </c>
      <c r="D26" s="47"/>
      <c r="E26" s="31"/>
      <c r="F26" s="47"/>
    </row>
    <row r="27" spans="1:6" x14ac:dyDescent="0.2">
      <c r="B27" s="120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 xr:uid="{00000000-0002-0000-0400-000000000000}">
      <formula1>nazwy_gmin</formula1>
    </dataValidation>
    <dataValidation type="list" allowBlank="1" showInputMessage="1" showErrorMessage="1" sqref="E23" xr:uid="{00000000-0002-0000-0400-000001000000}">
      <formula1>nazwy_powiaty</formula1>
    </dataValidation>
    <dataValidation type="list" allowBlank="1" showInputMessage="1" showErrorMessage="1" sqref="C5:E5" xr:uid="{00000000-0002-0000-0400-000002000000}">
      <formula1>"2020,2021,2022,2023,2024,2025,2026"</formula1>
    </dataValidation>
    <dataValidation type="list" allowBlank="1" showInputMessage="1" showErrorMessage="1" sqref="E8" xr:uid="{00000000-0002-0000-0400-000003000000}">
      <formula1>Powiaty</formula1>
    </dataValidation>
  </dataValidations>
  <hyperlinks>
    <hyperlink ref="H5" location="tab.2_EE_gminy!A1" tooltip="Tabela EE dla gmin" display="tab.2_EE_gminy" xr:uid="{00000000-0004-0000-0400-000000000000}"/>
    <hyperlink ref="H6" location="tab.3_KPP!A1" tooltip="Tabela kontrole" display="tab.3_KPP" xr:uid="{00000000-0004-0000-0400-000001000000}"/>
    <hyperlink ref="H7" location="tab.5_PDK!A1" tooltip="PDK" display="tab.5_PDK" xr:uid="{00000000-0004-0000-0400-000002000000}"/>
    <hyperlink ref="H4" location="tab.1_ZSO_gminy!A1" tooltip="Tabela ZSO dla gmin" display="tab.1_ZSO_gminy" xr:uid="{00000000-0004-0000-0400-000003000000}"/>
    <hyperlink ref="C15" r:id="rId1" xr:uid="{101EACB4-6325-44B8-BAA9-FEB6E1D8A3E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T31"/>
  <sheetViews>
    <sheetView zoomScaleNormal="100" workbookViewId="0">
      <pane xSplit="4" ySplit="10" topLeftCell="H11" activePane="bottomRight" state="frozen"/>
      <selection pane="topRight" activeCell="D1" sqref="D1"/>
      <selection pane="bottomLeft" activeCell="A8" sqref="A8"/>
      <selection pane="bottomRight" activeCell="P16" sqref="P16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13.140625" style="1" customWidth="1"/>
    <col min="5" max="5" width="37.7109375" style="1" customWidth="1"/>
    <col min="6" max="6" width="29.7109375" style="1" customWidth="1"/>
    <col min="7" max="7" width="15.140625" style="1" customWidth="1"/>
    <col min="8" max="8" width="74.8554687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2.8554687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1" t="s">
        <v>473</v>
      </c>
    </row>
    <row r="2" spans="1:20" ht="16.5" thickBot="1" x14ac:dyDescent="0.25">
      <c r="C2" s="59"/>
      <c r="D2" s="93"/>
      <c r="E2" s="94" t="s">
        <v>362</v>
      </c>
      <c r="F2" s="53">
        <f>IF(tabela_informacyjna_dla_JST!$C$5=0,"brak roku sprawozdawczego",tabela_informacyjna_dla_JST!$C$5)</f>
        <v>2024</v>
      </c>
    </row>
    <row r="3" spans="1:20" ht="18" thickBot="1" x14ac:dyDescent="0.25">
      <c r="C3" s="59"/>
      <c r="D3" s="93"/>
      <c r="E3" s="94" t="s">
        <v>453</v>
      </c>
      <c r="F3" s="79">
        <f>IFERROR(VLOOKUP(tabela_informacyjna_dla_JST!$D$9,gminy_26[],katalog_gmin_PL26!$H$1,FALSE),"brak nazwy gminy")</f>
        <v>19450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>
        <f>IFERROR(VLOOKUP(tabela_informacyjna_dla_JST!$D$9,gminy_26[],(HLOOKUP($F$2,katalog_gmin_PL26!$T$2:$Z$3,2,FALSE)),FALSE),"brak nazwy gminy lub roku")</f>
        <v>5520</v>
      </c>
      <c r="G4" s="54"/>
      <c r="H4" s="54"/>
      <c r="I4" s="201" t="s">
        <v>332</v>
      </c>
      <c r="J4" s="202"/>
      <c r="K4" s="202"/>
      <c r="L4" s="202"/>
      <c r="M4" s="202"/>
      <c r="N4" s="202"/>
      <c r="O4" s="203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SUM(I11:I31)</f>
        <v>1358</v>
      </c>
      <c r="J6" s="96">
        <f t="shared" si="0"/>
        <v>8</v>
      </c>
      <c r="K6" s="90">
        <f t="shared" si="0"/>
        <v>680.63170099999991</v>
      </c>
      <c r="L6" s="90">
        <f t="shared" si="0"/>
        <v>670.58605900000009</v>
      </c>
      <c r="M6" s="62">
        <f t="shared" si="0"/>
        <v>0.38764043000000004</v>
      </c>
      <c r="N6" s="56">
        <f t="shared" si="0"/>
        <v>528600</v>
      </c>
      <c r="O6" s="56">
        <f t="shared" si="0"/>
        <v>455217.13</v>
      </c>
      <c r="P6" s="13"/>
      <c r="R6" s="54"/>
    </row>
    <row r="7" spans="1:20" ht="18" customHeight="1" x14ac:dyDescent="0.2">
      <c r="A7" s="196" t="s">
        <v>7</v>
      </c>
      <c r="B7" s="196" t="s">
        <v>26</v>
      </c>
      <c r="C7" s="196" t="s">
        <v>0</v>
      </c>
      <c r="D7" s="196" t="s">
        <v>22</v>
      </c>
      <c r="E7" s="196" t="s">
        <v>23</v>
      </c>
      <c r="F7" s="196" t="s">
        <v>19</v>
      </c>
      <c r="G7" s="196" t="s">
        <v>18</v>
      </c>
      <c r="H7" s="204" t="s">
        <v>396</v>
      </c>
      <c r="I7" s="204"/>
      <c r="J7" s="204"/>
      <c r="K7" s="205" t="s">
        <v>486</v>
      </c>
      <c r="L7" s="206"/>
      <c r="M7" s="207"/>
      <c r="N7" s="196" t="s">
        <v>400</v>
      </c>
      <c r="O7" s="199" t="s">
        <v>493</v>
      </c>
      <c r="P7" s="196" t="s">
        <v>489</v>
      </c>
      <c r="R7" s="198" t="s">
        <v>313</v>
      </c>
      <c r="S7" s="198"/>
      <c r="T7" s="198"/>
    </row>
    <row r="8" spans="1:20" ht="51" customHeight="1" x14ac:dyDescent="0.2">
      <c r="A8" s="197"/>
      <c r="B8" s="197"/>
      <c r="C8" s="197"/>
      <c r="D8" s="197"/>
      <c r="E8" s="197"/>
      <c r="F8" s="197"/>
      <c r="G8" s="197"/>
      <c r="H8" s="33" t="s">
        <v>485</v>
      </c>
      <c r="I8" s="33" t="s">
        <v>452</v>
      </c>
      <c r="J8" s="33" t="s">
        <v>397</v>
      </c>
      <c r="K8" s="33" t="s">
        <v>31</v>
      </c>
      <c r="L8" s="33" t="s">
        <v>32</v>
      </c>
      <c r="M8" s="33" t="s">
        <v>35</v>
      </c>
      <c r="N8" s="197"/>
      <c r="O8" s="200"/>
      <c r="P8" s="197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4" t="s">
        <v>20</v>
      </c>
      <c r="G10" s="124" t="s">
        <v>395</v>
      </c>
      <c r="H10" s="124" t="s">
        <v>398</v>
      </c>
      <c r="I10" s="125" t="s">
        <v>426</v>
      </c>
      <c r="J10" s="125" t="s">
        <v>425</v>
      </c>
      <c r="K10" s="88" t="s">
        <v>34</v>
      </c>
      <c r="L10" s="88" t="s">
        <v>34</v>
      </c>
      <c r="M10" s="88" t="s">
        <v>34</v>
      </c>
      <c r="N10" s="126" t="s">
        <v>21</v>
      </c>
      <c r="O10" s="126" t="s">
        <v>29</v>
      </c>
      <c r="P10" s="126" t="s">
        <v>487</v>
      </c>
      <c r="R10" s="76" t="s">
        <v>313</v>
      </c>
      <c r="S10" s="76" t="s">
        <v>313</v>
      </c>
      <c r="T10" s="76" t="s">
        <v>313</v>
      </c>
    </row>
    <row r="11" spans="1:20" ht="22.5" customHeight="1" x14ac:dyDescent="0.2">
      <c r="A11" s="3">
        <v>1</v>
      </c>
      <c r="B11" s="15" t="str">
        <f>tabela_informacyjna_dla_JST!$C$9</f>
        <v>Radków</v>
      </c>
      <c r="C11" s="15" t="str">
        <f>tabela_informacyjna_dla_JST!$C$8</f>
        <v>Włoszczowski</v>
      </c>
      <c r="D11" s="51" t="str">
        <f>IFERROR(_xlfn.CONCAT(tabela_informacyjna_dla_JST!$D$7,"_ZSO"),"brak nazwy gminy")</f>
        <v>PL2602_ZSO</v>
      </c>
      <c r="E11" s="22" t="str">
        <f>IFERROR(VLOOKUP($D11,kat_zadania[],katalogi!$N$1-katalogi!$L$1,FALSE),"brak nazwy gminy")</f>
        <v>Ograniczenie emisji z instalacji o małej mocy do 1 MW, w których następuje spalanie paliw stałych</v>
      </c>
      <c r="F11" s="31" t="s">
        <v>580</v>
      </c>
      <c r="G11" s="31" t="s">
        <v>581</v>
      </c>
      <c r="H11" s="31" t="s">
        <v>383</v>
      </c>
      <c r="I11" s="112">
        <v>280</v>
      </c>
      <c r="J11" s="112">
        <v>2</v>
      </c>
      <c r="K11" s="74">
        <f>IFERROR(VLOOKUP($R11,kat_wsk_efektu[],wskaźniki_efektu!C$1,FALSE)*$I11/1000,"")</f>
        <v>140.68011999999999</v>
      </c>
      <c r="L11" s="74">
        <f>IFERROR(VLOOKUP($R11,kat_wsk_efektu[],wskaźniki_efektu!D$1,FALSE)*$I11/1000,"")</f>
        <v>138.59076000000002</v>
      </c>
      <c r="M11" s="74">
        <f>IFERROR(VLOOKUP($R11,kat_wsk_efektu[],wskaźniki_efektu!E$1,FALSE)*$I11/1000,"")</f>
        <v>8.0091200000000001E-2</v>
      </c>
      <c r="N11" s="113">
        <v>120000</v>
      </c>
      <c r="O11" s="113">
        <v>120000</v>
      </c>
      <c r="P11" s="114" t="s">
        <v>579</v>
      </c>
      <c r="R11" s="77" t="str">
        <f>IFERROR(VLOOKUP($H11,wskaźniki_efektu!$B$21:$C$34,wskaźniki_efektu!$C$1-wskaźniki_efektu!$A$1,FALSE),"")</f>
        <v>w_pompa</v>
      </c>
      <c r="S11" s="91" t="str">
        <f>VLOOKUP($B11,gminy_26[[nazwa gminy]:[kod gminy2]],2,FALSE)</f>
        <v>2613042</v>
      </c>
      <c r="T11" s="91" t="str">
        <f>VLOOKUP($S11,gminy_26[],katalog_gmin_PL26!$F$1,FALSE)</f>
        <v>PL2602</v>
      </c>
    </row>
    <row r="12" spans="1:20" ht="22.5" customHeight="1" x14ac:dyDescent="0.2">
      <c r="A12" s="3">
        <v>2</v>
      </c>
      <c r="B12" s="15" t="str">
        <f>tabela_informacyjna_dla_JST!$C$9</f>
        <v>Radków</v>
      </c>
      <c r="C12" s="15" t="str">
        <f>tabela_informacyjna_dla_JST!$C$8</f>
        <v>Włoszczowski</v>
      </c>
      <c r="D12" s="51" t="str">
        <f>IFERROR(CONCATENATE(tabela_informacyjna_dla_JST!$D$7,"_ZSO"),"brak nazwy gminy")</f>
        <v>PL2602_ZSO</v>
      </c>
      <c r="E12" s="22" t="str">
        <f>IFERROR(VLOOKUP($D12,kat_zadania[],katalogi!$N$1-katalogi!$L$1,FALSE),"brak nazwy gminy")</f>
        <v>Ograniczenie emisji z instalacji o małej mocy do 1 MW, w których następuje spalanie paliw stałych</v>
      </c>
      <c r="F12" s="31" t="s">
        <v>582</v>
      </c>
      <c r="G12" s="31" t="s">
        <v>581</v>
      </c>
      <c r="H12" s="31" t="s">
        <v>383</v>
      </c>
      <c r="I12" s="112">
        <v>245</v>
      </c>
      <c r="J12" s="112">
        <v>2</v>
      </c>
      <c r="K12" s="74">
        <f>IFERROR(VLOOKUP($R12,kat_wsk_efektu[],wskaźniki_efektu!C$1,FALSE)*$I12/1000,"")</f>
        <v>123.09510499999999</v>
      </c>
      <c r="L12" s="74">
        <f>IFERROR(VLOOKUP($R12,kat_wsk_efektu[],wskaźniki_efektu!D$1,FALSE)*$I12/1000,"")</f>
        <v>121.266915</v>
      </c>
      <c r="M12" s="74">
        <f>IFERROR(VLOOKUP($R12,kat_wsk_efektu[],wskaźniki_efektu!E$1,FALSE)*$I12/1000,"")</f>
        <v>7.0079800000000012E-2</v>
      </c>
      <c r="N12" s="113">
        <v>70000</v>
      </c>
      <c r="O12" s="113">
        <v>46103.7</v>
      </c>
      <c r="P12" s="114" t="s">
        <v>579</v>
      </c>
      <c r="R12" s="77" t="str">
        <f>IFERROR(VLOOKUP($H12,wskaźniki_efektu!$B$21:$C$34,wskaźniki_efektu!$C$1-wskaźniki_efektu!$A$1,FALSE),"")</f>
        <v>w_pompa</v>
      </c>
      <c r="S12" s="91" t="str">
        <f>VLOOKUP($B12,gminy_26[[nazwa gminy]:[kod gminy2]],2,FALSE)</f>
        <v>2613042</v>
      </c>
      <c r="T12" s="91" t="str">
        <f>VLOOKUP($S12,gminy_26[],katalog_gmin_PL26!$F$1,FALSE)</f>
        <v>PL2602</v>
      </c>
    </row>
    <row r="13" spans="1:20" ht="22.5" customHeight="1" x14ac:dyDescent="0.2">
      <c r="A13" s="3">
        <v>3</v>
      </c>
      <c r="B13" s="15" t="str">
        <f>tabela_informacyjna_dla_JST!$C$9</f>
        <v>Radków</v>
      </c>
      <c r="C13" s="15" t="str">
        <f>tabela_informacyjna_dla_JST!$C$8</f>
        <v>Włoszczowski</v>
      </c>
      <c r="D13" s="51" t="str">
        <f>IFERROR(CONCATENATE(tabela_informacyjna_dla_JST!$D$7,"_ZSO"),"brak nazwy gminy")</f>
        <v>PL2602_ZSO</v>
      </c>
      <c r="E13" s="22" t="str">
        <f>IFERROR(VLOOKUP($D13,kat_zadania[],katalogi!$N$1-katalogi!$L$1,FALSE),"brak nazwy gminy")</f>
        <v>Ograniczenie emisji z instalacji o małej mocy do 1 MW, w których następuje spalanie paliw stałych</v>
      </c>
      <c r="F13" s="31" t="s">
        <v>580</v>
      </c>
      <c r="G13" s="31" t="s">
        <v>581</v>
      </c>
      <c r="H13" s="31" t="s">
        <v>383</v>
      </c>
      <c r="I13" s="112">
        <v>744</v>
      </c>
      <c r="J13" s="112">
        <v>3</v>
      </c>
      <c r="K13" s="74">
        <f>IFERROR(VLOOKUP($R13,kat_wsk_efektu[],wskaźniki_efektu!C$1,FALSE)*$I13/1000,"")</f>
        <v>373.80717599999997</v>
      </c>
      <c r="L13" s="74">
        <f>IFERROR(VLOOKUP($R13,kat_wsk_efektu[],wskaźniki_efektu!D$1,FALSE)*$I13/1000,"")</f>
        <v>368.255448</v>
      </c>
      <c r="M13" s="74">
        <f>IFERROR(VLOOKUP($R13,kat_wsk_efektu[],wskaźniki_efektu!E$1,FALSE)*$I13/1000,"")</f>
        <v>0.21281375999999999</v>
      </c>
      <c r="N13" s="113">
        <v>273600</v>
      </c>
      <c r="O13" s="113">
        <v>257113.43</v>
      </c>
      <c r="P13" s="114" t="s">
        <v>579</v>
      </c>
      <c r="R13" s="77" t="str">
        <f>IFERROR(VLOOKUP($H13,wskaźniki_efektu!$B$21:$C$34,wskaźniki_efektu!$C$1-wskaźniki_efektu!$A$1,FALSE),"")</f>
        <v>w_pompa</v>
      </c>
      <c r="S13" s="91" t="str">
        <f>VLOOKUP($B13,gminy_26[[nazwa gminy]:[kod gminy2]],2,FALSE)</f>
        <v>2613042</v>
      </c>
      <c r="T13" s="91" t="str">
        <f>VLOOKUP($S13,gminy_26[],katalog_gmin_PL26!$F$1,FALSE)</f>
        <v>PL2602</v>
      </c>
    </row>
    <row r="14" spans="1:20" ht="22.5" customHeight="1" x14ac:dyDescent="0.2">
      <c r="A14" s="3">
        <v>4</v>
      </c>
      <c r="B14" s="15" t="str">
        <f>tabela_informacyjna_dla_JST!$C$9</f>
        <v>Radków</v>
      </c>
      <c r="C14" s="15" t="str">
        <f>tabela_informacyjna_dla_JST!$C$8</f>
        <v>Włoszczowski</v>
      </c>
      <c r="D14" s="51" t="str">
        <f>IFERROR(CONCATENATE(tabela_informacyjna_dla_JST!$D$7,"_ZSO"),"brak nazwy gminy")</f>
        <v>PL2602_ZSO</v>
      </c>
      <c r="E14" s="22" t="str">
        <f>IFERROR(VLOOKUP($D14,kat_zadania[],katalogi!$N$1-katalogi!$L$1,FALSE),"brak nazwy gminy")</f>
        <v>Ograniczenie emisji z instalacji o małej mocy do 1 MW, w których następuje spalanie paliw stałych</v>
      </c>
      <c r="F14" s="31" t="s">
        <v>583</v>
      </c>
      <c r="G14" s="31" t="s">
        <v>581</v>
      </c>
      <c r="H14" s="31" t="s">
        <v>385</v>
      </c>
      <c r="I14" s="112">
        <v>89</v>
      </c>
      <c r="J14" s="112">
        <v>1</v>
      </c>
      <c r="K14" s="74">
        <f>IFERROR(VLOOKUP($R14,kat_wsk_efektu[],wskaźniki_efektu!C$1,FALSE)*$I14/1000,"")</f>
        <v>43.049299999999995</v>
      </c>
      <c r="L14" s="74">
        <f>IFERROR(VLOOKUP($R14,kat_wsk_efektu[],wskaźniki_efektu!D$1,FALSE)*$I14/1000,"")</f>
        <v>42.472936000000004</v>
      </c>
      <c r="M14" s="74">
        <f>IFERROR(VLOOKUP($R14,kat_wsk_efektu[],wskaźniki_efektu!E$1,FALSE)*$I14/1000,"")</f>
        <v>2.4655670000000001E-2</v>
      </c>
      <c r="N14" s="113">
        <v>65000</v>
      </c>
      <c r="O14" s="113">
        <v>32000</v>
      </c>
      <c r="P14" s="114" t="s">
        <v>579</v>
      </c>
      <c r="R14" s="77" t="str">
        <f>IFERROR(VLOOKUP($H14,wskaźniki_efektu!$B$21:$C$34,wskaźniki_efektu!$C$1-wskaźniki_efektu!$A$1,FALSE),"")</f>
        <v>w_WK_eco_b</v>
      </c>
      <c r="S14" s="91" t="str">
        <f>VLOOKUP($B14,gminy_26[[nazwa gminy]:[kod gminy2]],2,FALSE)</f>
        <v>2613042</v>
      </c>
      <c r="T14" s="91" t="str">
        <f>VLOOKUP($S14,gminy_26[],katalog_gmin_PL26!$F$1,FALSE)</f>
        <v>PL2602</v>
      </c>
    </row>
    <row r="15" spans="1:20" ht="22.5" customHeight="1" x14ac:dyDescent="0.2">
      <c r="A15" s="3">
        <v>5</v>
      </c>
      <c r="B15" s="15" t="str">
        <f>tabela_informacyjna_dla_JST!$C$9</f>
        <v>Radków</v>
      </c>
      <c r="C15" s="15" t="str">
        <f>tabela_informacyjna_dla_JST!$C$8</f>
        <v>Włoszczowski</v>
      </c>
      <c r="D15" s="51" t="str">
        <f>IFERROR(CONCATENATE(tabela_informacyjna_dla_JST!$D$7,"_ZSO"),"brak nazwy gminy")</f>
        <v>PL2602_ZSO</v>
      </c>
      <c r="E15" s="22" t="str">
        <f>IFERROR(VLOOKUP($D15,kat_zadania[],katalogi!$N$1-katalogi!$L$1,FALSE),"brak nazwy gminy")</f>
        <v>Ograniczenie emisji z instalacji o małej mocy do 1 MW, w których następuje spalanie paliw stałych</v>
      </c>
      <c r="F15" s="31"/>
      <c r="G15" s="31"/>
      <c r="H15" s="31"/>
      <c r="I15" s="112"/>
      <c r="J15" s="112"/>
      <c r="K15" s="74" t="str">
        <f>IFERROR(VLOOKUP($R15,kat_wsk_efektu[],wskaźniki_efektu!C$1,FALSE)*$I15/1000,"")</f>
        <v/>
      </c>
      <c r="L15" s="74" t="str">
        <f>IFERROR(VLOOKUP($R15,kat_wsk_efektu[],wskaźniki_efektu!D$1,FALSE)*$I15/1000,"")</f>
        <v/>
      </c>
      <c r="M15" s="74" t="str">
        <f>IFERROR(VLOOKUP($R15,kat_wsk_efektu[],wskaźniki_efektu!E$1,FALSE)*$I15/1000,"")</f>
        <v/>
      </c>
      <c r="N15" s="113"/>
      <c r="O15" s="113"/>
      <c r="P15" s="114"/>
      <c r="R15" s="77" t="str">
        <f>IFERROR(VLOOKUP($H15,wskaźniki_efektu!$B$21:$C$34,wskaźniki_efektu!$C$1-wskaźniki_efektu!$A$1,FALSE),"")</f>
        <v/>
      </c>
      <c r="S15" s="91" t="str">
        <f>VLOOKUP($B15,gminy_26[[nazwa gminy]:[kod gminy2]],2,FALSE)</f>
        <v>2613042</v>
      </c>
      <c r="T15" s="91" t="str">
        <f>VLOOKUP($S15,gminy_26[],katalog_gmin_PL26!$F$1,FALSE)</f>
        <v>PL2602</v>
      </c>
    </row>
    <row r="16" spans="1:20" ht="22.5" customHeight="1" x14ac:dyDescent="0.2">
      <c r="A16" s="3">
        <v>6</v>
      </c>
      <c r="B16" s="15" t="str">
        <f>tabela_informacyjna_dla_JST!$C$9</f>
        <v>Radków</v>
      </c>
      <c r="C16" s="15" t="str">
        <f>tabela_informacyjna_dla_JST!$C$8</f>
        <v>Włoszczowski</v>
      </c>
      <c r="D16" s="51" t="str">
        <f>IFERROR(CONCATENATE(tabela_informacyjna_dla_JST!$D$7,"_ZSO"),"brak nazwy gminy")</f>
        <v>PL2602_ZSO</v>
      </c>
      <c r="E16" s="22" t="str">
        <f>IFERROR(VLOOKUP($D16,kat_zadania[],katalogi!$N$1-katalogi!$L$1,FALSE),"brak nazwy gminy")</f>
        <v>Ograniczenie emisji z instalacji o małej mocy do 1 MW, w których następuje spalanie paliw stałych</v>
      </c>
      <c r="F16" s="31"/>
      <c r="G16" s="31"/>
      <c r="H16" s="31"/>
      <c r="I16" s="112"/>
      <c r="J16" s="112"/>
      <c r="K16" s="74" t="str">
        <f>IFERROR(VLOOKUP($R16,kat_wsk_efektu[],wskaźniki_efektu!C$1,FALSE)*$I16/1000,"")</f>
        <v/>
      </c>
      <c r="L16" s="74" t="str">
        <f>IFERROR(VLOOKUP($R16,kat_wsk_efektu[],wskaźniki_efektu!D$1,FALSE)*$I16/1000,"")</f>
        <v/>
      </c>
      <c r="M16" s="74" t="str">
        <f>IFERROR(VLOOKUP($R16,kat_wsk_efektu[],wskaźniki_efektu!E$1,FALSE)*$I16/1000,"")</f>
        <v/>
      </c>
      <c r="N16" s="113"/>
      <c r="O16" s="113"/>
      <c r="P16" s="114"/>
      <c r="R16" s="77" t="str">
        <f>IFERROR(VLOOKUP($H16,wskaźniki_efektu!$B$21:$C$34,wskaźniki_efektu!$C$1-wskaźniki_efektu!$A$1,FALSE),"")</f>
        <v/>
      </c>
      <c r="S16" s="91" t="str">
        <f>VLOOKUP($B16,gminy_26[[nazwa gminy]:[kod gminy2]],2,FALSE)</f>
        <v>2613042</v>
      </c>
      <c r="T16" s="91" t="str">
        <f>VLOOKUP($S16,gminy_26[],katalog_gmin_PL26!$F$1,FALSE)</f>
        <v>PL2602</v>
      </c>
    </row>
    <row r="17" spans="1:20" ht="22.5" customHeight="1" x14ac:dyDescent="0.2">
      <c r="A17" s="3">
        <v>7</v>
      </c>
      <c r="B17" s="15" t="str">
        <f>tabela_informacyjna_dla_JST!$C$9</f>
        <v>Radków</v>
      </c>
      <c r="C17" s="15" t="str">
        <f>tabela_informacyjna_dla_JST!$C$8</f>
        <v>Włoszczowski</v>
      </c>
      <c r="D17" s="51" t="str">
        <f>IFERROR(CONCATENATE(tabela_informacyjna_dla_JST!$D$7,"_ZSO"),"brak nazwy gminy")</f>
        <v>PL2602_ZSO</v>
      </c>
      <c r="E17" s="22" t="str">
        <f>IFERROR(VLOOKUP($D17,kat_zadania[],katalogi!$N$1-katalogi!$L$1,FALSE),"brak nazwy gminy")</f>
        <v>Ograniczenie emisji z instalacji o małej mocy do 1 MW, w których następuje spalanie paliw stałych</v>
      </c>
      <c r="F17" s="31"/>
      <c r="G17" s="31"/>
      <c r="H17" s="31"/>
      <c r="I17" s="112"/>
      <c r="J17" s="112"/>
      <c r="K17" s="74" t="str">
        <f>IFERROR(VLOOKUP($R17,kat_wsk_efektu[],wskaźniki_efektu!C$1,FALSE)*$I17/1000,"")</f>
        <v/>
      </c>
      <c r="L17" s="74" t="str">
        <f>IFERROR(VLOOKUP($R17,kat_wsk_efektu[],wskaźniki_efektu!D$1,FALSE)*$I17/1000,"")</f>
        <v/>
      </c>
      <c r="M17" s="74" t="str">
        <f>IFERROR(VLOOKUP($R17,kat_wsk_efektu[],wskaźniki_efektu!E$1,FALSE)*$I17/1000,"")</f>
        <v/>
      </c>
      <c r="N17" s="113"/>
      <c r="O17" s="113"/>
      <c r="P17" s="114"/>
      <c r="R17" s="77" t="str">
        <f>IFERROR(VLOOKUP($H17,wskaźniki_efektu!$B$21:$C$34,wskaźniki_efektu!$C$1-wskaźniki_efektu!$A$1,FALSE),"")</f>
        <v/>
      </c>
      <c r="S17" s="91" t="str">
        <f>VLOOKUP($B17,gminy_26[[nazwa gminy]:[kod gminy2]],2,FALSE)</f>
        <v>2613042</v>
      </c>
      <c r="T17" s="91" t="str">
        <f>VLOOKUP($S17,gminy_26[],katalog_gmin_PL26!$F$1,FALSE)</f>
        <v>PL2602</v>
      </c>
    </row>
    <row r="18" spans="1:20" ht="22.5" customHeight="1" x14ac:dyDescent="0.2">
      <c r="A18" s="3">
        <v>8</v>
      </c>
      <c r="B18" s="15" t="str">
        <f>tabela_informacyjna_dla_JST!$C$9</f>
        <v>Radków</v>
      </c>
      <c r="C18" s="15" t="str">
        <f>tabela_informacyjna_dla_JST!$C$8</f>
        <v>Włoszczowski</v>
      </c>
      <c r="D18" s="51" t="str">
        <f>IFERROR(CONCATENATE(tabela_informacyjna_dla_JST!$D$7,"_ZSO"),"brak nazwy gminy")</f>
        <v>PL2602_ZSO</v>
      </c>
      <c r="E18" s="22" t="str">
        <f>IFERROR(VLOOKUP($D18,kat_zadania[],katalogi!$N$1-katalogi!$L$1,FALSE),"brak nazwy gminy")</f>
        <v>Ograniczenie emisji z instalacji o małej mocy do 1 MW, w których następuje spalanie paliw stałych</v>
      </c>
      <c r="F18" s="31"/>
      <c r="G18" s="31"/>
      <c r="H18" s="31"/>
      <c r="I18" s="112"/>
      <c r="J18" s="112"/>
      <c r="K18" s="74" t="str">
        <f>IFERROR(VLOOKUP($R18,kat_wsk_efektu[],wskaźniki_efektu!C$1,FALSE)*$I18/1000,"")</f>
        <v/>
      </c>
      <c r="L18" s="74" t="str">
        <f>IFERROR(VLOOKUP($R18,kat_wsk_efektu[],wskaźniki_efektu!D$1,FALSE)*$I18/1000,"")</f>
        <v/>
      </c>
      <c r="M18" s="74" t="str">
        <f>IFERROR(VLOOKUP($R18,kat_wsk_efektu[],wskaźniki_efektu!E$1,FALSE)*$I18/1000,"")</f>
        <v/>
      </c>
      <c r="N18" s="113"/>
      <c r="O18" s="113"/>
      <c r="P18" s="114"/>
      <c r="R18" s="77" t="str">
        <f>IFERROR(VLOOKUP($H18,wskaźniki_efektu!$B$21:$C$34,wskaźniki_efektu!$C$1-wskaźniki_efektu!$A$1,FALSE),"")</f>
        <v/>
      </c>
      <c r="S18" s="91" t="str">
        <f>VLOOKUP($B18,gminy_26[[nazwa gminy]:[kod gminy2]],2,FALSE)</f>
        <v>2613042</v>
      </c>
      <c r="T18" s="91" t="str">
        <f>VLOOKUP($S18,gminy_26[],katalog_gmin_PL26!$F$1,FALSE)</f>
        <v>PL2602</v>
      </c>
    </row>
    <row r="19" spans="1:20" ht="22.5" customHeight="1" x14ac:dyDescent="0.2">
      <c r="A19" s="3">
        <v>9</v>
      </c>
      <c r="B19" s="15" t="str">
        <f>tabela_informacyjna_dla_JST!$C$9</f>
        <v>Radków</v>
      </c>
      <c r="C19" s="15" t="str">
        <f>tabela_informacyjna_dla_JST!$C$8</f>
        <v>Włoszczowski</v>
      </c>
      <c r="D19" s="51" t="str">
        <f>IFERROR(CONCATENATE(tabela_informacyjna_dla_JST!$D$7,"_ZSO"),"brak nazwy gminy")</f>
        <v>PL2602_ZSO</v>
      </c>
      <c r="E19" s="22" t="str">
        <f>IFERROR(VLOOKUP($D19,kat_zadania[],katalogi!$N$1-katalogi!$L$1,FALSE),"brak nazwy gminy")</f>
        <v>Ograniczenie emisji z instalacji o małej mocy do 1 MW, w których następuje spalanie paliw stałych</v>
      </c>
      <c r="F19" s="31"/>
      <c r="G19" s="31"/>
      <c r="H19" s="31"/>
      <c r="I19" s="112"/>
      <c r="J19" s="112"/>
      <c r="K19" s="74" t="str">
        <f>IFERROR(VLOOKUP($R19,kat_wsk_efektu[],wskaźniki_efektu!C$1,FALSE)*$I19/1000,"")</f>
        <v/>
      </c>
      <c r="L19" s="74" t="str">
        <f>IFERROR(VLOOKUP($R19,kat_wsk_efektu[],wskaźniki_efektu!D$1,FALSE)*$I19/1000,"")</f>
        <v/>
      </c>
      <c r="M19" s="74" t="str">
        <f>IFERROR(VLOOKUP($R19,kat_wsk_efektu[],wskaźniki_efektu!E$1,FALSE)*$I19/1000,"")</f>
        <v/>
      </c>
      <c r="N19" s="113"/>
      <c r="O19" s="113"/>
      <c r="P19" s="114"/>
      <c r="R19" s="77" t="str">
        <f>IFERROR(VLOOKUP($H19,wskaźniki_efektu!$B$21:$C$34,wskaźniki_efektu!$C$1-wskaźniki_efektu!$A$1,FALSE),"")</f>
        <v/>
      </c>
      <c r="S19" s="91" t="str">
        <f>VLOOKUP($B19,gminy_26[[nazwa gminy]:[kod gminy2]],2,FALSE)</f>
        <v>2613042</v>
      </c>
      <c r="T19" s="91" t="str">
        <f>VLOOKUP($S19,gminy_26[],katalog_gmin_PL26!$F$1,FALSE)</f>
        <v>PL2602</v>
      </c>
    </row>
    <row r="20" spans="1:20" ht="22.5" customHeight="1" x14ac:dyDescent="0.2">
      <c r="A20" s="3">
        <v>10</v>
      </c>
      <c r="B20" s="15" t="str">
        <f>tabela_informacyjna_dla_JST!$C$9</f>
        <v>Radków</v>
      </c>
      <c r="C20" s="15" t="str">
        <f>tabela_informacyjna_dla_JST!$C$8</f>
        <v>Włoszczowski</v>
      </c>
      <c r="D20" s="51" t="str">
        <f>IFERROR(CONCATENATE(tabela_informacyjna_dla_JST!$D$7,"_ZSO"),"brak nazwy gminy")</f>
        <v>PL2602_ZSO</v>
      </c>
      <c r="E20" s="22" t="str">
        <f>IFERROR(VLOOKUP($D20,kat_zadania[],katalogi!$N$1-katalogi!$L$1,FALSE),"brak nazwy gminy")</f>
        <v>Ograniczenie emisji z instalacji o małej mocy do 1 MW, w których następuje spalanie paliw stałych</v>
      </c>
      <c r="F20" s="31"/>
      <c r="G20" s="31"/>
      <c r="H20" s="31"/>
      <c r="I20" s="112"/>
      <c r="J20" s="112"/>
      <c r="K20" s="74" t="str">
        <f>IFERROR(VLOOKUP($R20,kat_wsk_efektu[],wskaźniki_efektu!C$1,FALSE)*$I20/1000,"")</f>
        <v/>
      </c>
      <c r="L20" s="74" t="str">
        <f>IFERROR(VLOOKUP($R20,kat_wsk_efektu[],wskaźniki_efektu!D$1,FALSE)*$I20/1000,"")</f>
        <v/>
      </c>
      <c r="M20" s="74" t="str">
        <f>IFERROR(VLOOKUP($R20,kat_wsk_efektu[],wskaźniki_efektu!E$1,FALSE)*$I20/1000,"")</f>
        <v/>
      </c>
      <c r="N20" s="113"/>
      <c r="O20" s="113"/>
      <c r="P20" s="114"/>
      <c r="R20" s="77" t="str">
        <f>IFERROR(VLOOKUP($H20,wskaźniki_efektu!$B$21:$C$34,wskaźniki_efektu!$C$1-wskaźniki_efektu!$A$1,FALSE),"")</f>
        <v/>
      </c>
      <c r="S20" s="91" t="str">
        <f>VLOOKUP($B20,gminy_26[[nazwa gminy]:[kod gminy2]],2,FALSE)</f>
        <v>2613042</v>
      </c>
      <c r="T20" s="91" t="str">
        <f>VLOOKUP($S20,gminy_26[],katalog_gmin_PL26!$F$1,FALSE)</f>
        <v>PL2602</v>
      </c>
    </row>
    <row r="21" spans="1:20" ht="22.5" customHeight="1" x14ac:dyDescent="0.2">
      <c r="A21" s="3">
        <v>11</v>
      </c>
      <c r="B21" s="15" t="str">
        <f>tabela_informacyjna_dla_JST!$C$9</f>
        <v>Radków</v>
      </c>
      <c r="C21" s="15" t="str">
        <f>tabela_informacyjna_dla_JST!$C$8</f>
        <v>Włoszczowski</v>
      </c>
      <c r="D21" s="51" t="str">
        <f>IFERROR(CONCATENATE(tabela_informacyjna_dla_JST!$D$7,"_ZSO"),"brak nazwy gminy")</f>
        <v>PL2602_ZSO</v>
      </c>
      <c r="E21" s="22" t="str">
        <f>IFERROR(VLOOKUP($D21,kat_zadania[],katalogi!$N$1-katalogi!$L$1,FALSE),"brak nazwy gminy")</f>
        <v>Ograniczenie emisji z instalacji o małej mocy do 1 MW, w których następuje spalanie paliw stałych</v>
      </c>
      <c r="F21" s="31"/>
      <c r="G21" s="31"/>
      <c r="H21" s="31"/>
      <c r="I21" s="112"/>
      <c r="J21" s="112"/>
      <c r="K21" s="74" t="str">
        <f>IFERROR(VLOOKUP($R21,kat_wsk_efektu[],wskaźniki_efektu!C$1,FALSE)*$I21/1000,"")</f>
        <v/>
      </c>
      <c r="L21" s="74" t="str">
        <f>IFERROR(VLOOKUP($R21,kat_wsk_efektu[],wskaźniki_efektu!D$1,FALSE)*$I21/1000,"")</f>
        <v/>
      </c>
      <c r="M21" s="74" t="str">
        <f>IFERROR(VLOOKUP($R21,kat_wsk_efektu[],wskaźniki_efektu!E$1,FALSE)*$I21/1000,"")</f>
        <v/>
      </c>
      <c r="N21" s="113"/>
      <c r="O21" s="113"/>
      <c r="P21" s="114"/>
      <c r="R21" s="77" t="str">
        <f>IFERROR(VLOOKUP($H21,wskaźniki_efektu!$B$21:$C$34,wskaźniki_efektu!$C$1-wskaźniki_efektu!$A$1,FALSE),"")</f>
        <v/>
      </c>
      <c r="S21" s="91" t="str">
        <f>VLOOKUP($B21,gminy_26[[nazwa gminy]:[kod gminy2]],2,FALSE)</f>
        <v>2613042</v>
      </c>
      <c r="T21" s="91" t="str">
        <f>VLOOKUP($S21,gminy_26[],katalog_gmin_PL26!$F$1,FALSE)</f>
        <v>PL2602</v>
      </c>
    </row>
    <row r="22" spans="1:20" ht="22.5" customHeight="1" x14ac:dyDescent="0.2">
      <c r="A22" s="3">
        <v>12</v>
      </c>
      <c r="B22" s="15" t="str">
        <f>tabela_informacyjna_dla_JST!$C$9</f>
        <v>Radków</v>
      </c>
      <c r="C22" s="15" t="str">
        <f>tabela_informacyjna_dla_JST!$C$8</f>
        <v>Włoszczowski</v>
      </c>
      <c r="D22" s="51" t="str">
        <f>IFERROR(CONCATENATE(tabela_informacyjna_dla_JST!$D$7,"_ZSO"),"brak nazwy gminy")</f>
        <v>PL2602_ZSO</v>
      </c>
      <c r="E22" s="22" t="str">
        <f>IFERROR(VLOOKUP($D22,kat_zadania[],katalogi!$N$1-katalogi!$L$1,FALSE),"brak nazwy gminy")</f>
        <v>Ograniczenie emisji z instalacji o małej mocy do 1 MW, w których następuje spalanie paliw stałych</v>
      </c>
      <c r="F22" s="31"/>
      <c r="G22" s="31"/>
      <c r="H22" s="31"/>
      <c r="I22" s="112"/>
      <c r="J22" s="112"/>
      <c r="K22" s="74" t="str">
        <f>IFERROR(VLOOKUP($R22,kat_wsk_efektu[],wskaźniki_efektu!C$1,FALSE)*$I22/1000,"")</f>
        <v/>
      </c>
      <c r="L22" s="74" t="str">
        <f>IFERROR(VLOOKUP($R22,kat_wsk_efektu[],wskaźniki_efektu!D$1,FALSE)*$I22/1000,"")</f>
        <v/>
      </c>
      <c r="M22" s="74" t="str">
        <f>IFERROR(VLOOKUP($R22,kat_wsk_efektu[],wskaźniki_efektu!E$1,FALSE)*$I22/1000,"")</f>
        <v/>
      </c>
      <c r="N22" s="113"/>
      <c r="O22" s="113"/>
      <c r="P22" s="114"/>
      <c r="R22" s="77" t="str">
        <f>IFERROR(VLOOKUP($H22,wskaźniki_efektu!$B$21:$C$34,wskaźniki_efektu!$C$1-wskaźniki_efektu!$A$1,FALSE),"")</f>
        <v/>
      </c>
      <c r="S22" s="91" t="str">
        <f>VLOOKUP($B22,gminy_26[[nazwa gminy]:[kod gminy2]],2,FALSE)</f>
        <v>2613042</v>
      </c>
      <c r="T22" s="91" t="str">
        <f>VLOOKUP($S22,gminy_26[],katalog_gmin_PL26!$F$1,FALSE)</f>
        <v>PL2602</v>
      </c>
    </row>
    <row r="23" spans="1:20" ht="22.5" customHeight="1" x14ac:dyDescent="0.2">
      <c r="A23" s="3">
        <v>13</v>
      </c>
      <c r="B23" s="15" t="str">
        <f>tabela_informacyjna_dla_JST!$C$9</f>
        <v>Radków</v>
      </c>
      <c r="C23" s="15" t="str">
        <f>tabela_informacyjna_dla_JST!$C$8</f>
        <v>Włoszczowski</v>
      </c>
      <c r="D23" s="51" t="str">
        <f>IFERROR(CONCATENATE(tabela_informacyjna_dla_JST!$D$7,"_ZSO"),"brak nazwy gminy")</f>
        <v>PL2602_ZSO</v>
      </c>
      <c r="E23" s="22" t="str">
        <f>IFERROR(VLOOKUP($D23,kat_zadania[],katalogi!$N$1-katalogi!$L$1,FALSE),"brak nazwy gminy")</f>
        <v>Ograniczenie emisji z instalacji o małej mocy do 1 MW, w których następuje spalanie paliw stałych</v>
      </c>
      <c r="F23" s="31"/>
      <c r="G23" s="31"/>
      <c r="H23" s="31"/>
      <c r="I23" s="112"/>
      <c r="J23" s="112"/>
      <c r="K23" s="74" t="str">
        <f>IFERROR(VLOOKUP($R23,kat_wsk_efektu[],wskaźniki_efektu!C$1,FALSE)*$I23/1000,"")</f>
        <v/>
      </c>
      <c r="L23" s="74" t="str">
        <f>IFERROR(VLOOKUP($R23,kat_wsk_efektu[],wskaźniki_efektu!D$1,FALSE)*$I23/1000,"")</f>
        <v/>
      </c>
      <c r="M23" s="74" t="str">
        <f>IFERROR(VLOOKUP($R23,kat_wsk_efektu[],wskaźniki_efektu!E$1,FALSE)*$I23/1000,"")</f>
        <v/>
      </c>
      <c r="N23" s="113"/>
      <c r="O23" s="113"/>
      <c r="P23" s="114"/>
      <c r="R23" s="77" t="str">
        <f>IFERROR(VLOOKUP($H23,wskaźniki_efektu!$B$21:$C$34,wskaźniki_efektu!$C$1-wskaźniki_efektu!$A$1,FALSE),"")</f>
        <v/>
      </c>
      <c r="S23" s="91" t="str">
        <f>VLOOKUP($B23,gminy_26[[nazwa gminy]:[kod gminy2]],2,FALSE)</f>
        <v>2613042</v>
      </c>
      <c r="T23" s="91" t="str">
        <f>VLOOKUP($S23,gminy_26[],katalog_gmin_PL26!$F$1,FALSE)</f>
        <v>PL2602</v>
      </c>
    </row>
    <row r="24" spans="1:20" ht="22.5" customHeight="1" x14ac:dyDescent="0.2">
      <c r="A24" s="3">
        <v>14</v>
      </c>
      <c r="B24" s="15" t="str">
        <f>tabela_informacyjna_dla_JST!$C$9</f>
        <v>Radków</v>
      </c>
      <c r="C24" s="15" t="str">
        <f>tabela_informacyjna_dla_JST!$C$8</f>
        <v>Włoszczowski</v>
      </c>
      <c r="D24" s="51" t="str">
        <f>IFERROR(CONCATENATE(tabela_informacyjna_dla_JST!$D$7,"_ZSO"),"brak nazwy gminy")</f>
        <v>PL2602_ZSO</v>
      </c>
      <c r="E24" s="22" t="str">
        <f>IFERROR(VLOOKUP($D24,kat_zadania[],katalogi!$N$1-katalogi!$L$1,FALSE),"brak nazwy gminy")</f>
        <v>Ograniczenie emisji z instalacji o małej mocy do 1 MW, w których następuje spalanie paliw stałych</v>
      </c>
      <c r="F24" s="31"/>
      <c r="G24" s="31"/>
      <c r="H24" s="31"/>
      <c r="I24" s="112"/>
      <c r="J24" s="112"/>
      <c r="K24" s="74" t="str">
        <f>IFERROR(VLOOKUP($R24,kat_wsk_efektu[],wskaźniki_efektu!C$1,FALSE)*$I24/1000,"")</f>
        <v/>
      </c>
      <c r="L24" s="74" t="str">
        <f>IFERROR(VLOOKUP($R24,kat_wsk_efektu[],wskaźniki_efektu!D$1,FALSE)*$I24/1000,"")</f>
        <v/>
      </c>
      <c r="M24" s="74" t="str">
        <f>IFERROR(VLOOKUP($R24,kat_wsk_efektu[],wskaźniki_efektu!E$1,FALSE)*$I24/1000,"")</f>
        <v/>
      </c>
      <c r="N24" s="113"/>
      <c r="O24" s="113"/>
      <c r="P24" s="114"/>
      <c r="R24" s="77" t="str">
        <f>IFERROR(VLOOKUP($H24,wskaźniki_efektu!$B$21:$C$34,wskaźniki_efektu!$C$1-wskaźniki_efektu!$A$1,FALSE),"")</f>
        <v/>
      </c>
      <c r="S24" s="91" t="str">
        <f>VLOOKUP($B24,gminy_26[[nazwa gminy]:[kod gminy2]],2,FALSE)</f>
        <v>2613042</v>
      </c>
      <c r="T24" s="91" t="str">
        <f>VLOOKUP($S24,gminy_26[],katalog_gmin_PL26!$F$1,FALSE)</f>
        <v>PL2602</v>
      </c>
    </row>
    <row r="25" spans="1:20" ht="22.5" customHeight="1" x14ac:dyDescent="0.2">
      <c r="A25" s="3">
        <v>15</v>
      </c>
      <c r="B25" s="15" t="str">
        <f>tabela_informacyjna_dla_JST!$C$9</f>
        <v>Radków</v>
      </c>
      <c r="C25" s="15" t="str">
        <f>tabela_informacyjna_dla_JST!$C$8</f>
        <v>Włoszczowski</v>
      </c>
      <c r="D25" s="51" t="str">
        <f>IFERROR(CONCATENATE(tabela_informacyjna_dla_JST!$D$7,"_ZSO"),"brak nazwy gminy")</f>
        <v>PL2602_ZSO</v>
      </c>
      <c r="E25" s="22" t="str">
        <f>IFERROR(VLOOKUP($D25,kat_zadania[],katalogi!$N$1-katalogi!$L$1,FALSE),"brak nazwy gminy")</f>
        <v>Ograniczenie emisji z instalacji o małej mocy do 1 MW, w których następuje spalanie paliw stałych</v>
      </c>
      <c r="F25" s="31"/>
      <c r="G25" s="31"/>
      <c r="H25" s="31"/>
      <c r="I25" s="112"/>
      <c r="J25" s="112"/>
      <c r="K25" s="74" t="str">
        <f>IFERROR(VLOOKUP($R25,kat_wsk_efektu[],wskaźniki_efektu!C$1,FALSE)*$I25/1000,"")</f>
        <v/>
      </c>
      <c r="L25" s="74" t="str">
        <f>IFERROR(VLOOKUP($R25,kat_wsk_efektu[],wskaźniki_efektu!D$1,FALSE)*$I25/1000,"")</f>
        <v/>
      </c>
      <c r="M25" s="74" t="str">
        <f>IFERROR(VLOOKUP($R25,kat_wsk_efektu[],wskaźniki_efektu!E$1,FALSE)*$I25/1000,"")</f>
        <v/>
      </c>
      <c r="N25" s="113"/>
      <c r="O25" s="113"/>
      <c r="P25" s="114"/>
      <c r="R25" s="77" t="str">
        <f>IFERROR(VLOOKUP($H25,wskaźniki_efektu!$B$21:$C$34,wskaźniki_efektu!$C$1-wskaźniki_efektu!$A$1,FALSE),"")</f>
        <v/>
      </c>
      <c r="S25" s="91" t="str">
        <f>VLOOKUP($B25,gminy_26[[nazwa gminy]:[kod gminy2]],2,FALSE)</f>
        <v>2613042</v>
      </c>
      <c r="T25" s="91" t="str">
        <f>VLOOKUP($S25,gminy_26[],katalog_gmin_PL26!$F$1,FALSE)</f>
        <v>PL2602</v>
      </c>
    </row>
    <row r="26" spans="1:20" ht="22.5" customHeight="1" x14ac:dyDescent="0.2">
      <c r="A26" s="3">
        <v>16</v>
      </c>
      <c r="B26" s="15" t="str">
        <f>tabela_informacyjna_dla_JST!$C$9</f>
        <v>Radków</v>
      </c>
      <c r="C26" s="15" t="str">
        <f>tabela_informacyjna_dla_JST!$C$8</f>
        <v>Włoszczowski</v>
      </c>
      <c r="D26" s="51" t="str">
        <f>IFERROR(CONCATENATE(tabela_informacyjna_dla_JST!$D$7,"_ZSO"),"brak nazwy gminy")</f>
        <v>PL2602_ZSO</v>
      </c>
      <c r="E26" s="22" t="str">
        <f>IFERROR(VLOOKUP($D26,kat_zadania[],katalogi!$N$1-katalogi!$L$1,FALSE),"brak nazwy gminy")</f>
        <v>Ograniczenie emisji z instalacji o małej mocy do 1 MW, w których następuje spalanie paliw stałych</v>
      </c>
      <c r="F26" s="31"/>
      <c r="G26" s="31"/>
      <c r="H26" s="31"/>
      <c r="I26" s="112"/>
      <c r="J26" s="112"/>
      <c r="K26" s="74" t="str">
        <f>IFERROR(VLOOKUP($R26,kat_wsk_efektu[],wskaźniki_efektu!C$1,FALSE)*$I26/1000,"")</f>
        <v/>
      </c>
      <c r="L26" s="74" t="str">
        <f>IFERROR(VLOOKUP($R26,kat_wsk_efektu[],wskaźniki_efektu!D$1,FALSE)*$I26/1000,"")</f>
        <v/>
      </c>
      <c r="M26" s="74" t="str">
        <f>IFERROR(VLOOKUP($R26,kat_wsk_efektu[],wskaźniki_efektu!E$1,FALSE)*$I26/1000,"")</f>
        <v/>
      </c>
      <c r="N26" s="113"/>
      <c r="O26" s="113"/>
      <c r="P26" s="114"/>
      <c r="R26" s="77" t="str">
        <f>IFERROR(VLOOKUP($H26,wskaźniki_efektu!$B$21:$C$34,wskaźniki_efektu!$C$1-wskaźniki_efektu!$A$1,FALSE),"")</f>
        <v/>
      </c>
      <c r="S26" s="91" t="str">
        <f>VLOOKUP($B26,gminy_26[[nazwa gminy]:[kod gminy2]],2,FALSE)</f>
        <v>2613042</v>
      </c>
      <c r="T26" s="91" t="str">
        <f>VLOOKUP($S26,gminy_26[],katalog_gmin_PL26!$F$1,FALSE)</f>
        <v>PL2602</v>
      </c>
    </row>
    <row r="27" spans="1:20" ht="22.5" customHeight="1" x14ac:dyDescent="0.2">
      <c r="A27" s="3">
        <v>17</v>
      </c>
      <c r="B27" s="15" t="str">
        <f>tabela_informacyjna_dla_JST!$C$9</f>
        <v>Radków</v>
      </c>
      <c r="C27" s="15" t="str">
        <f>tabela_informacyjna_dla_JST!$C$8</f>
        <v>Włoszczowski</v>
      </c>
      <c r="D27" s="51" t="str">
        <f>IFERROR(CONCATENATE(tabela_informacyjna_dla_JST!$D$7,"_ZSO"),"brak nazwy gminy")</f>
        <v>PL2602_ZSO</v>
      </c>
      <c r="E27" s="22" t="str">
        <f>IFERROR(VLOOKUP($D27,kat_zadania[],katalogi!$N$1-katalogi!$L$1,FALSE),"brak nazwy gminy")</f>
        <v>Ograniczenie emisji z instalacji o małej mocy do 1 MW, w których następuje spalanie paliw stałych</v>
      </c>
      <c r="F27" s="31"/>
      <c r="G27" s="31"/>
      <c r="H27" s="31"/>
      <c r="I27" s="112"/>
      <c r="J27" s="112"/>
      <c r="K27" s="74" t="str">
        <f>IFERROR(VLOOKUP($R27,kat_wsk_efektu[],wskaźniki_efektu!C$1,FALSE)*$I27/1000,"")</f>
        <v/>
      </c>
      <c r="L27" s="74" t="str">
        <f>IFERROR(VLOOKUP($R27,kat_wsk_efektu[],wskaźniki_efektu!D$1,FALSE)*$I27/1000,"")</f>
        <v/>
      </c>
      <c r="M27" s="74" t="str">
        <f>IFERROR(VLOOKUP($R27,kat_wsk_efektu[],wskaźniki_efektu!E$1,FALSE)*$I27/1000,"")</f>
        <v/>
      </c>
      <c r="N27" s="113"/>
      <c r="O27" s="113"/>
      <c r="P27" s="114"/>
      <c r="R27" s="77" t="str">
        <f>IFERROR(VLOOKUP($H27,wskaźniki_efektu!$B$21:$C$34,wskaźniki_efektu!$C$1-wskaźniki_efektu!$A$1,FALSE),"")</f>
        <v/>
      </c>
      <c r="S27" s="91" t="str">
        <f>VLOOKUP($B27,gminy_26[[nazwa gminy]:[kod gminy2]],2,FALSE)</f>
        <v>2613042</v>
      </c>
      <c r="T27" s="91" t="str">
        <f>VLOOKUP($S27,gminy_26[],katalog_gmin_PL26!$F$1,FALSE)</f>
        <v>PL2602</v>
      </c>
    </row>
    <row r="28" spans="1:20" ht="22.5" customHeight="1" x14ac:dyDescent="0.2">
      <c r="A28" s="3">
        <v>18</v>
      </c>
      <c r="B28" s="15" t="str">
        <f>tabela_informacyjna_dla_JST!$C$9</f>
        <v>Radków</v>
      </c>
      <c r="C28" s="15" t="str">
        <f>tabela_informacyjna_dla_JST!$C$8</f>
        <v>Włoszczowski</v>
      </c>
      <c r="D28" s="51" t="str">
        <f>IFERROR(CONCATENATE(tabela_informacyjna_dla_JST!$D$7,"_ZSO"),"brak nazwy gminy")</f>
        <v>PL2602_ZSO</v>
      </c>
      <c r="E28" s="22" t="str">
        <f>IFERROR(VLOOKUP($D28,kat_zadania[],katalogi!$N$1-katalogi!$L$1,FALSE),"brak nazwy gminy")</f>
        <v>Ograniczenie emisji z instalacji o małej mocy do 1 MW, w których następuje spalanie paliw stałych</v>
      </c>
      <c r="F28" s="31"/>
      <c r="G28" s="31"/>
      <c r="H28" s="31"/>
      <c r="I28" s="112"/>
      <c r="J28" s="112"/>
      <c r="K28" s="74" t="str">
        <f>IFERROR(VLOOKUP($R28,kat_wsk_efektu[],wskaźniki_efektu!C$1,FALSE)*$I28/1000,"")</f>
        <v/>
      </c>
      <c r="L28" s="74" t="str">
        <f>IFERROR(VLOOKUP($R28,kat_wsk_efektu[],wskaźniki_efektu!D$1,FALSE)*$I28/1000,"")</f>
        <v/>
      </c>
      <c r="M28" s="74" t="str">
        <f>IFERROR(VLOOKUP($R28,kat_wsk_efektu[],wskaźniki_efektu!E$1,FALSE)*$I28/1000,"")</f>
        <v/>
      </c>
      <c r="N28" s="113"/>
      <c r="O28" s="113"/>
      <c r="P28" s="114"/>
      <c r="R28" s="77" t="str">
        <f>IFERROR(VLOOKUP($H28,wskaźniki_efektu!$B$21:$C$34,wskaźniki_efektu!$C$1-wskaźniki_efektu!$A$1,FALSE),"")</f>
        <v/>
      </c>
      <c r="S28" s="91" t="str">
        <f>VLOOKUP($B28,gminy_26[[nazwa gminy]:[kod gminy2]],2,FALSE)</f>
        <v>2613042</v>
      </c>
      <c r="T28" s="91" t="str">
        <f>VLOOKUP($S28,gminy_26[],katalog_gmin_PL26!$F$1,FALSE)</f>
        <v>PL2602</v>
      </c>
    </row>
    <row r="29" spans="1:20" ht="22.5" customHeight="1" x14ac:dyDescent="0.2">
      <c r="A29" s="3">
        <v>19</v>
      </c>
      <c r="B29" s="15" t="str">
        <f>tabela_informacyjna_dla_JST!$C$9</f>
        <v>Radków</v>
      </c>
      <c r="C29" s="15" t="str">
        <f>tabela_informacyjna_dla_JST!$C$8</f>
        <v>Włoszczowski</v>
      </c>
      <c r="D29" s="51" t="str">
        <f>IFERROR(CONCATENATE(tabela_informacyjna_dla_JST!$D$7,"_ZSO"),"brak nazwy gminy")</f>
        <v>PL2602_ZSO</v>
      </c>
      <c r="E29" s="22" t="str">
        <f>IFERROR(VLOOKUP($D29,kat_zadania[],katalogi!$N$1-katalogi!$L$1,FALSE),"brak nazwy gminy")</f>
        <v>Ograniczenie emisji z instalacji o małej mocy do 1 MW, w których następuje spalanie paliw stałych</v>
      </c>
      <c r="F29" s="31"/>
      <c r="G29" s="31"/>
      <c r="H29" s="31"/>
      <c r="I29" s="112"/>
      <c r="J29" s="112"/>
      <c r="K29" s="74" t="str">
        <f>IFERROR(VLOOKUP($R29,kat_wsk_efektu[],wskaźniki_efektu!C$1,FALSE)*$I29/1000,"")</f>
        <v/>
      </c>
      <c r="L29" s="74" t="str">
        <f>IFERROR(VLOOKUP($R29,kat_wsk_efektu[],wskaźniki_efektu!D$1,FALSE)*$I29/1000,"")</f>
        <v/>
      </c>
      <c r="M29" s="74" t="str">
        <f>IFERROR(VLOOKUP($R29,kat_wsk_efektu[],wskaźniki_efektu!E$1,FALSE)*$I29/1000,"")</f>
        <v/>
      </c>
      <c r="N29" s="113"/>
      <c r="O29" s="113"/>
      <c r="P29" s="114"/>
      <c r="R29" s="77" t="str">
        <f>IFERROR(VLOOKUP($H29,wskaźniki_efektu!$B$21:$C$34,wskaźniki_efektu!$C$1-wskaźniki_efektu!$A$1,FALSE),"")</f>
        <v/>
      </c>
      <c r="S29" s="91" t="str">
        <f>VLOOKUP($B29,gminy_26[[nazwa gminy]:[kod gminy2]],2,FALSE)</f>
        <v>2613042</v>
      </c>
      <c r="T29" s="91" t="str">
        <f>VLOOKUP($S29,gminy_26[],katalog_gmin_PL26!$F$1,FALSE)</f>
        <v>PL2602</v>
      </c>
    </row>
    <row r="30" spans="1:20" ht="22.5" customHeight="1" x14ac:dyDescent="0.2">
      <c r="A30" s="3">
        <v>20</v>
      </c>
      <c r="B30" s="15" t="str">
        <f>tabela_informacyjna_dla_JST!$C$9</f>
        <v>Radków</v>
      </c>
      <c r="C30" s="15" t="str">
        <f>tabela_informacyjna_dla_JST!$C$8</f>
        <v>Włoszczowski</v>
      </c>
      <c r="D30" s="51" t="str">
        <f>IFERROR(CONCATENATE(tabela_informacyjna_dla_JST!$D$7,"_ZSO"),"brak nazwy gminy")</f>
        <v>PL2602_ZSO</v>
      </c>
      <c r="E30" s="22" t="str">
        <f>IFERROR(VLOOKUP($D30,kat_zadania[],katalogi!$N$1-katalogi!$L$1,FALSE),"brak nazwy gminy")</f>
        <v>Ograniczenie emisji z instalacji o małej mocy do 1 MW, w których następuje spalanie paliw stałych</v>
      </c>
      <c r="F30" s="31"/>
      <c r="G30" s="31"/>
      <c r="H30" s="31"/>
      <c r="I30" s="112"/>
      <c r="J30" s="112"/>
      <c r="K30" s="74" t="str">
        <f>IFERROR(VLOOKUP($R30,kat_wsk_efektu[],wskaźniki_efektu!C$1,FALSE)*$I30/1000,"")</f>
        <v/>
      </c>
      <c r="L30" s="74" t="str">
        <f>IFERROR(VLOOKUP($R30,kat_wsk_efektu[],wskaźniki_efektu!D$1,FALSE)*$I30/1000,"")</f>
        <v/>
      </c>
      <c r="M30" s="74" t="str">
        <f>IFERROR(VLOOKUP($R30,kat_wsk_efektu[],wskaźniki_efektu!E$1,FALSE)*$I30/1000,"")</f>
        <v/>
      </c>
      <c r="N30" s="113"/>
      <c r="O30" s="113"/>
      <c r="P30" s="114"/>
      <c r="R30" s="77" t="str">
        <f>IFERROR(VLOOKUP($H30,wskaźniki_efektu!$B$21:$C$34,wskaźniki_efektu!$C$1-wskaźniki_efektu!$A$1,FALSE),"")</f>
        <v/>
      </c>
      <c r="S30" s="91" t="str">
        <f>VLOOKUP($B30,gminy_26[[nazwa gminy]:[kod gminy2]],2,FALSE)</f>
        <v>2613042</v>
      </c>
      <c r="T30" s="91" t="str">
        <f>VLOOKUP($S30,gminy_26[],katalog_gmin_PL26!$F$1,FALSE)</f>
        <v>PL2602</v>
      </c>
    </row>
    <row r="31" spans="1:20" ht="22.5" customHeight="1" x14ac:dyDescent="0.2">
      <c r="A31" s="3">
        <v>21</v>
      </c>
      <c r="B31" s="15" t="str">
        <f>tabela_informacyjna_dla_JST!$C$9</f>
        <v>Radków</v>
      </c>
      <c r="C31" s="15" t="str">
        <f>tabela_informacyjna_dla_JST!$C$8</f>
        <v>Włoszczowski</v>
      </c>
      <c r="D31" s="51" t="str">
        <f>IFERROR(CONCATENATE(tabela_informacyjna_dla_JST!$D$7,"_ZSO"),"brak nazwy gminy")</f>
        <v>PL2602_ZSO</v>
      </c>
      <c r="E31" s="22" t="str">
        <f>IFERROR(VLOOKUP($D31,kat_zadania[],katalogi!$N$1-katalogi!$L$1,FALSE),"brak nazwy gminy")</f>
        <v>Ograniczenie emisji z instalacji o małej mocy do 1 MW, w których następuje spalanie paliw stałych</v>
      </c>
      <c r="F31" s="31"/>
      <c r="G31" s="31"/>
      <c r="H31" s="31"/>
      <c r="I31" s="112"/>
      <c r="J31" s="112"/>
      <c r="K31" s="74" t="str">
        <f>IFERROR(VLOOKUP($R31,kat_wsk_efektu[],wskaźniki_efektu!C$1,FALSE)*$I31/1000,"")</f>
        <v/>
      </c>
      <c r="L31" s="74" t="str">
        <f>IFERROR(VLOOKUP($R31,kat_wsk_efektu[],wskaźniki_efektu!D$1,FALSE)*$I31/1000,"")</f>
        <v/>
      </c>
      <c r="M31" s="74" t="str">
        <f>IFERROR(VLOOKUP($R31,kat_wsk_efektu[],wskaźniki_efektu!E$1,FALSE)*$I31/1000,"")</f>
        <v/>
      </c>
      <c r="N31" s="113"/>
      <c r="O31" s="113"/>
      <c r="P31" s="114"/>
      <c r="R31" s="77" t="str">
        <f>IFERROR(VLOOKUP($H31,wskaźniki_efektu!$B$21:$C$34,wskaźniki_efektu!$C$1-wskaźniki_efektu!$A$1,FALSE),"")</f>
        <v/>
      </c>
      <c r="S31" s="91" t="str">
        <f>VLOOKUP($B31,gminy_26[[nazwa gminy]:[kod gminy2]],2,FALSE)</f>
        <v>2613042</v>
      </c>
      <c r="T31" s="91" t="str">
        <f>VLOOKUP($S31,gminy_26[],katalog_gmin_PL26!$F$1,FALSE)</f>
        <v>PL2602</v>
      </c>
    </row>
  </sheetData>
  <sheetProtection formatCells="0" formatRows="0" sort="0" autoFilter="0" pivotTables="0"/>
  <mergeCells count="14">
    <mergeCell ref="R7:T7"/>
    <mergeCell ref="N7:N8"/>
    <mergeCell ref="O7:O8"/>
    <mergeCell ref="C7:C8"/>
    <mergeCell ref="I4:O4"/>
    <mergeCell ref="P7:P8"/>
    <mergeCell ref="G7:G8"/>
    <mergeCell ref="H7:J7"/>
    <mergeCell ref="K7:M7"/>
    <mergeCell ref="A7:A8"/>
    <mergeCell ref="B7:B8"/>
    <mergeCell ref="D7:D8"/>
    <mergeCell ref="E7:E8"/>
    <mergeCell ref="F7:F8"/>
  </mergeCells>
  <phoneticPr fontId="22" type="noConversion"/>
  <conditionalFormatting sqref="B11:C31">
    <cfRule type="cellIs" dxfId="4" priority="2" operator="equal">
      <formula>0</formula>
    </cfRule>
  </conditionalFormatting>
  <conditionalFormatting sqref="K11:M31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31" xr:uid="{00000000-0002-0000-0500-000000000000}">
      <formula1>0</formula1>
    </dataValidation>
    <dataValidation type="decimal" operator="greaterThanOrEqual" allowBlank="1" showInputMessage="1" showErrorMessage="1" error="Proszę podać wartość liczbową!" sqref="N11:O31" xr:uid="{00000000-0002-0000-0500-000001000000}">
      <formula1>0</formula1>
    </dataValidation>
    <dataValidation type="list" operator="greaterThanOrEqual" allowBlank="1" showInputMessage="1" showErrorMessage="1" error="Proszę podać wartość liczbową!" sqref="H11:H31" xr:uid="{00000000-0002-0000-0500-000002000000}">
      <formula1>monit_ZSO</formula1>
    </dataValidation>
    <dataValidation operator="greaterThanOrEqual" allowBlank="1" showDropDown="1" showInputMessage="1" showErrorMessage="1" error="Proszę podać wartość liczbową!" sqref="R11:R31" xr:uid="{00000000-0002-0000-0500-000003000000}"/>
    <dataValidation operator="greaterThanOrEqual" allowBlank="1" showInputMessage="1" showErrorMessage="1" error="Proszę podać wartość liczbową!" sqref="G11:G31 K11:M31" xr:uid="{00000000-0002-0000-0500-000004000000}"/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tabColor rgb="FF00B050"/>
  </sheetPr>
  <dimension ref="A1:AE18"/>
  <sheetViews>
    <sheetView tabSelected="1" zoomScale="90" zoomScaleNormal="9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H11" sqref="H11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33.14062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449</v>
      </c>
    </row>
    <row r="2" spans="1:31" ht="16.5" thickBot="1" x14ac:dyDescent="0.25">
      <c r="D2" s="52" t="s">
        <v>322</v>
      </c>
      <c r="E2" s="53">
        <f>IFERROR(VLOOKUP(tabela_informacyjna_dla_JST!$D$9,gminy_26[],katalog_gmin_PL26!$P$1,FALSE),"brak nazwy gminy")</f>
        <v>1</v>
      </c>
      <c r="F2" s="54"/>
      <c r="G2" s="54"/>
      <c r="H2" s="54"/>
      <c r="I2" s="54"/>
      <c r="J2" s="54"/>
      <c r="K2" s="54"/>
    </row>
    <row r="3" spans="1:31" ht="15" x14ac:dyDescent="0.2">
      <c r="F3" s="209" t="s">
        <v>332</v>
      </c>
      <c r="G3" s="209"/>
      <c r="H3" s="209"/>
      <c r="I3" s="209"/>
      <c r="J3" s="209"/>
      <c r="K3" s="209"/>
      <c r="L3" s="209"/>
    </row>
    <row r="4" spans="1:31" ht="15" x14ac:dyDescent="0.2">
      <c r="A4" s="12" t="s">
        <v>321</v>
      </c>
      <c r="D4" s="13"/>
      <c r="E4" s="13"/>
      <c r="F4" s="55">
        <f t="shared" ref="F4:J4" si="0">SUM(F9:F18)</f>
        <v>0</v>
      </c>
      <c r="G4" s="55">
        <f t="shared" si="0"/>
        <v>15</v>
      </c>
      <c r="H4" s="55">
        <f t="shared" si="0"/>
        <v>0</v>
      </c>
      <c r="I4" s="55">
        <f t="shared" si="0"/>
        <v>2</v>
      </c>
      <c r="J4" s="55">
        <f t="shared" si="0"/>
        <v>400</v>
      </c>
      <c r="K4" s="56">
        <f>SUM(K9:K18)</f>
        <v>846.25</v>
      </c>
      <c r="L4" s="56">
        <f>SUM(L9:L18)</f>
        <v>846.25</v>
      </c>
      <c r="M4" s="13"/>
    </row>
    <row r="5" spans="1:31" x14ac:dyDescent="0.2">
      <c r="A5" s="196" t="s">
        <v>7</v>
      </c>
      <c r="B5" s="196" t="s">
        <v>26</v>
      </c>
      <c r="C5" s="196" t="s">
        <v>22</v>
      </c>
      <c r="D5" s="196" t="s">
        <v>23</v>
      </c>
      <c r="E5" s="196" t="s">
        <v>495</v>
      </c>
      <c r="F5" s="204" t="s">
        <v>333</v>
      </c>
      <c r="G5" s="204"/>
      <c r="H5" s="204"/>
      <c r="I5" s="204"/>
      <c r="J5" s="204"/>
      <c r="K5" s="196" t="s">
        <v>49</v>
      </c>
      <c r="L5" s="199" t="s">
        <v>488</v>
      </c>
      <c r="M5" s="196" t="s">
        <v>489</v>
      </c>
    </row>
    <row r="6" spans="1:31" ht="61.5" customHeight="1" x14ac:dyDescent="0.2">
      <c r="A6" s="197"/>
      <c r="B6" s="197"/>
      <c r="C6" s="197"/>
      <c r="D6" s="197"/>
      <c r="E6" s="197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08"/>
      <c r="L6" s="210"/>
      <c r="M6" s="208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4"/>
      <c r="B8" s="88" t="s">
        <v>55</v>
      </c>
      <c r="C8" s="88" t="s">
        <v>34</v>
      </c>
      <c r="D8" s="88" t="s">
        <v>34</v>
      </c>
      <c r="E8" s="125" t="s">
        <v>27</v>
      </c>
      <c r="F8" s="125" t="s">
        <v>328</v>
      </c>
      <c r="G8" s="125" t="s">
        <v>30</v>
      </c>
      <c r="H8" s="125" t="s">
        <v>329</v>
      </c>
      <c r="I8" s="125" t="s">
        <v>330</v>
      </c>
      <c r="J8" s="125" t="s">
        <v>331</v>
      </c>
      <c r="K8" s="126" t="s">
        <v>21</v>
      </c>
      <c r="L8" s="126" t="s">
        <v>29</v>
      </c>
      <c r="M8" s="126" t="s">
        <v>487</v>
      </c>
      <c r="AE8" s="32" t="s">
        <v>48</v>
      </c>
    </row>
    <row r="9" spans="1:31" ht="23.1" customHeight="1" x14ac:dyDescent="0.2">
      <c r="A9" s="3">
        <v>1</v>
      </c>
      <c r="B9" s="15" t="str">
        <f>tabela_informacyjna_dla_JST!$C$9</f>
        <v>Radków</v>
      </c>
      <c r="C9" s="51" t="str">
        <f>IFERROR(CONCATENATE(tabela_informacyjna_dla_JST!$D$7,"_EE"),"brak nazwy gminy")</f>
        <v>PL2602_EE</v>
      </c>
      <c r="D9" s="22" t="str">
        <f>IFERROR(VLOOKUP($C9,kat_zadania[],katalogi!$N$1-katalogi!$L$1,FALSE),"brak nazwy gminy")</f>
        <v>Prowadzenie działań promocyjnych i edukacyjnych (ulotki, imprezy, akcje szkolne, audycje, konferencje) oraz informacyjnych i szkoleniowych</v>
      </c>
      <c r="E9" s="31" t="s">
        <v>578</v>
      </c>
      <c r="F9" s="115">
        <v>0</v>
      </c>
      <c r="G9" s="264">
        <v>15</v>
      </c>
      <c r="H9" s="115">
        <v>0</v>
      </c>
      <c r="I9" s="115">
        <v>2</v>
      </c>
      <c r="J9" s="115">
        <v>400</v>
      </c>
      <c r="K9" s="113">
        <v>846.25</v>
      </c>
      <c r="L9" s="113">
        <v>846.25</v>
      </c>
      <c r="M9" s="114" t="s">
        <v>579</v>
      </c>
      <c r="AE9" s="1" t="b">
        <f>OR(NOT(ISBLANK(E9)),NOT(ISBLANK(J9)))</f>
        <v>1</v>
      </c>
    </row>
    <row r="10" spans="1:31" ht="23.1" customHeight="1" x14ac:dyDescent="0.2">
      <c r="A10" s="3">
        <v>2</v>
      </c>
      <c r="B10" s="15" t="str">
        <f>tabela_informacyjna_dla_JST!$C$9</f>
        <v>Radków</v>
      </c>
      <c r="C10" s="51" t="str">
        <f>IFERROR(CONCATENATE(tabela_informacyjna_dla_JST!$D$7,"_EE"),"brak nazwy gminy")</f>
        <v>PL2602_EE</v>
      </c>
      <c r="D10" s="22" t="str">
        <f>IFERROR(VLOOKUP($C10,kat_zadania[],katalogi!$N$1-katalogi!$L$1,FALSE),"brak nazwy gminy")</f>
        <v>Prowadzenie działań promocyjnych i edukacyjnych (ulotki, imprezy, akcje szkolne, audycje, konferencje) oraz informacyjnych i szkoleniowych</v>
      </c>
      <c r="E10" s="115"/>
      <c r="F10" s="115"/>
      <c r="G10" s="115"/>
      <c r="H10" s="115"/>
      <c r="I10" s="115"/>
      <c r="J10" s="115"/>
      <c r="K10" s="113"/>
      <c r="L10" s="113"/>
      <c r="M10" s="114"/>
      <c r="AE10" s="1" t="b">
        <f t="shared" ref="AE10:AE18" si="7">OR(NOT(ISBLANK(E10)),NOT(ISBLANK(J10)))</f>
        <v>0</v>
      </c>
    </row>
    <row r="11" spans="1:31" ht="23.1" customHeight="1" x14ac:dyDescent="0.2">
      <c r="A11" s="3">
        <v>3</v>
      </c>
      <c r="B11" s="15" t="str">
        <f>tabela_informacyjna_dla_JST!$C$9</f>
        <v>Radków</v>
      </c>
      <c r="C11" s="51" t="str">
        <f>IFERROR(CONCATENATE(tabela_informacyjna_dla_JST!$D$7,"_EE"),"brak nazwy gminy")</f>
        <v>PL2602_EE</v>
      </c>
      <c r="D11" s="22" t="str">
        <f>IFERROR(VLOOKUP($C11,kat_zadania[],katalogi!$N$1-katalogi!$L$1,FALSE),"brak nazwy gminy")</f>
        <v>Prowadzenie działań promocyjnych i edukacyjnych (ulotki, imprezy, akcje szkolne, audycje, konferencje) oraz informacyjnych i szkoleniowych</v>
      </c>
      <c r="E11" s="115"/>
      <c r="F11" s="115"/>
      <c r="G11" s="115"/>
      <c r="H11" s="115"/>
      <c r="I11" s="115"/>
      <c r="J11" s="115"/>
      <c r="K11" s="113"/>
      <c r="L11" s="113"/>
      <c r="M11" s="114"/>
      <c r="AE11" s="1" t="b">
        <f t="shared" si="7"/>
        <v>0</v>
      </c>
    </row>
    <row r="12" spans="1:31" ht="23.1" customHeight="1" x14ac:dyDescent="0.2">
      <c r="A12" s="3">
        <v>4</v>
      </c>
      <c r="B12" s="15" t="str">
        <f>tabela_informacyjna_dla_JST!$C$9</f>
        <v>Radków</v>
      </c>
      <c r="C12" s="51" t="str">
        <f>IFERROR(CONCATENATE(tabela_informacyjna_dla_JST!$D$7,"_EE"),"brak nazwy gminy")</f>
        <v>PL2602_EE</v>
      </c>
      <c r="D12" s="22" t="str">
        <f>IFERROR(VLOOKUP($C12,kat_zadania[],katalogi!$N$1-katalogi!$L$1,FALSE),"brak nazwy gminy")</f>
        <v>Prowadzenie działań promocyjnych i edukacyjnych (ulotki, imprezy, akcje szkolne, audycje, konferencje) oraz informacyjnych i szkoleniowych</v>
      </c>
      <c r="E12" s="115"/>
      <c r="F12" s="115"/>
      <c r="G12" s="115"/>
      <c r="H12" s="115"/>
      <c r="I12" s="115"/>
      <c r="J12" s="115"/>
      <c r="K12" s="113"/>
      <c r="L12" s="113"/>
      <c r="M12" s="114"/>
      <c r="AE12" s="1" t="b">
        <f t="shared" si="7"/>
        <v>0</v>
      </c>
    </row>
    <row r="13" spans="1:31" ht="23.1" customHeight="1" x14ac:dyDescent="0.2">
      <c r="A13" s="3">
        <v>5</v>
      </c>
      <c r="B13" s="15" t="str">
        <f>tabela_informacyjna_dla_JST!$C$9</f>
        <v>Radków</v>
      </c>
      <c r="C13" s="51" t="str">
        <f>IFERROR(CONCATENATE(tabela_informacyjna_dla_JST!$D$7,"_EE"),"brak nazwy gminy")</f>
        <v>PL2602_EE</v>
      </c>
      <c r="D13" s="22" t="str">
        <f>IFERROR(VLOOKUP($C13,kat_zadania[],katalogi!$N$1-katalogi!$L$1,FALSE),"brak nazwy gminy")</f>
        <v>Prowadzenie działań promocyjnych i edukacyjnych (ulotki, imprezy, akcje szkolne, audycje, konferencje) oraz informacyjnych i szkoleniowych</v>
      </c>
      <c r="E13" s="115"/>
      <c r="F13" s="115"/>
      <c r="G13" s="115"/>
      <c r="H13" s="115"/>
      <c r="I13" s="115"/>
      <c r="J13" s="115"/>
      <c r="K13" s="113"/>
      <c r="L13" s="113"/>
      <c r="M13" s="114"/>
      <c r="AE13" s="1" t="b">
        <f t="shared" si="7"/>
        <v>0</v>
      </c>
    </row>
    <row r="14" spans="1:31" ht="23.1" customHeight="1" x14ac:dyDescent="0.2">
      <c r="A14" s="3">
        <v>6</v>
      </c>
      <c r="B14" s="15" t="str">
        <f>tabela_informacyjna_dla_JST!$C$9</f>
        <v>Radków</v>
      </c>
      <c r="C14" s="51" t="str">
        <f>IFERROR(CONCATENATE(tabela_informacyjna_dla_JST!$D$7,"_EE"),"brak nazwy gminy")</f>
        <v>PL2602_EE</v>
      </c>
      <c r="D14" s="22" t="str">
        <f>IFERROR(VLOOKUP($C14,kat_zadania[],katalogi!$N$1-katalogi!$L$1,FALSE),"brak nazwy gminy")</f>
        <v>Prowadzenie działań promocyjnych i edukacyjnych (ulotki, imprezy, akcje szkolne, audycje, konferencje) oraz informacyjnych i szkoleniowych</v>
      </c>
      <c r="E14" s="115"/>
      <c r="F14" s="115"/>
      <c r="G14" s="115"/>
      <c r="H14" s="115"/>
      <c r="I14" s="115"/>
      <c r="J14" s="115"/>
      <c r="K14" s="113"/>
      <c r="L14" s="113"/>
      <c r="M14" s="114"/>
      <c r="AE14" s="1" t="b">
        <f t="shared" si="7"/>
        <v>0</v>
      </c>
    </row>
    <row r="15" spans="1:31" ht="23.1" customHeight="1" x14ac:dyDescent="0.2">
      <c r="A15" s="3">
        <v>7</v>
      </c>
      <c r="B15" s="15" t="str">
        <f>tabela_informacyjna_dla_JST!$C$9</f>
        <v>Radków</v>
      </c>
      <c r="C15" s="51" t="str">
        <f>IFERROR(CONCATENATE(tabela_informacyjna_dla_JST!$D$7,"_EE"),"brak nazwy gminy")</f>
        <v>PL2602_EE</v>
      </c>
      <c r="D15" s="22" t="str">
        <f>IFERROR(VLOOKUP($C15,kat_zadania[],katalogi!$N$1-katalogi!$L$1,FALSE),"brak nazwy gminy")</f>
        <v>Prowadzenie działań promocyjnych i edukacyjnych (ulotki, imprezy, akcje szkolne, audycje, konferencje) oraz informacyjnych i szkoleniowych</v>
      </c>
      <c r="E15" s="115"/>
      <c r="F15" s="115"/>
      <c r="G15" s="115"/>
      <c r="H15" s="115"/>
      <c r="I15" s="115"/>
      <c r="J15" s="115"/>
      <c r="K15" s="113"/>
      <c r="L15" s="113"/>
      <c r="M15" s="114"/>
      <c r="AE15" s="1" t="b">
        <f t="shared" si="7"/>
        <v>0</v>
      </c>
    </row>
    <row r="16" spans="1:31" ht="23.1" customHeight="1" x14ac:dyDescent="0.2">
      <c r="A16" s="3">
        <v>8</v>
      </c>
      <c r="B16" s="15" t="str">
        <f>tabela_informacyjna_dla_JST!$C$9</f>
        <v>Radków</v>
      </c>
      <c r="C16" s="51" t="str">
        <f>IFERROR(CONCATENATE(tabela_informacyjna_dla_JST!$D$7,"_EE"),"brak nazwy gminy")</f>
        <v>PL2602_EE</v>
      </c>
      <c r="D16" s="22" t="str">
        <f>IFERROR(VLOOKUP($C16,kat_zadania[],katalogi!$N$1-katalogi!$L$1,FALSE),"brak nazwy gminy")</f>
        <v>Prowadzenie działań promocyjnych i edukacyjnych (ulotki, imprezy, akcje szkolne, audycje, konferencje) oraz informacyjnych i szkoleniowych</v>
      </c>
      <c r="E16" s="115"/>
      <c r="F16" s="115"/>
      <c r="G16" s="115"/>
      <c r="H16" s="115"/>
      <c r="I16" s="115"/>
      <c r="J16" s="115"/>
      <c r="K16" s="113"/>
      <c r="L16" s="113"/>
      <c r="M16" s="114"/>
      <c r="AE16" s="1" t="b">
        <f t="shared" si="7"/>
        <v>0</v>
      </c>
    </row>
    <row r="17" spans="1:31" ht="23.1" customHeight="1" x14ac:dyDescent="0.2">
      <c r="A17" s="3">
        <v>9</v>
      </c>
      <c r="B17" s="15" t="str">
        <f>tabela_informacyjna_dla_JST!$C$9</f>
        <v>Radków</v>
      </c>
      <c r="C17" s="51" t="str">
        <f>IFERROR(CONCATENATE(tabela_informacyjna_dla_JST!$D$7,"_EE"),"brak nazwy gminy")</f>
        <v>PL2602_EE</v>
      </c>
      <c r="D17" s="22" t="str">
        <f>IFERROR(VLOOKUP($C17,kat_zadania[],katalogi!$N$1-katalogi!$L$1,FALSE),"brak nazwy gminy")</f>
        <v>Prowadzenie działań promocyjnych i edukacyjnych (ulotki, imprezy, akcje szkolne, audycje, konferencje) oraz informacyjnych i szkoleniowych</v>
      </c>
      <c r="E17" s="115"/>
      <c r="F17" s="115"/>
      <c r="G17" s="115"/>
      <c r="H17" s="115"/>
      <c r="I17" s="115"/>
      <c r="J17" s="115"/>
      <c r="K17" s="113"/>
      <c r="L17" s="113"/>
      <c r="M17" s="114"/>
      <c r="AE17" s="1" t="b">
        <f t="shared" si="7"/>
        <v>0</v>
      </c>
    </row>
    <row r="18" spans="1:31" ht="23.1" customHeight="1" x14ac:dyDescent="0.2">
      <c r="A18" s="3">
        <v>10</v>
      </c>
      <c r="B18" s="15" t="str">
        <f>tabela_informacyjna_dla_JST!$C$9</f>
        <v>Radków</v>
      </c>
      <c r="C18" s="51" t="str">
        <f>IFERROR(CONCATENATE(tabela_informacyjna_dla_JST!$D$7,"_EE"),"brak nazwy gminy")</f>
        <v>PL2602_EE</v>
      </c>
      <c r="D18" s="22" t="str">
        <f>IFERROR(VLOOKUP($C18,kat_zadania[],katalogi!$N$1-katalogi!$L$1,FALSE),"brak nazwy gminy")</f>
        <v>Prowadzenie działań promocyjnych i edukacyjnych (ulotki, imprezy, akcje szkolne, audycje, konferencje) oraz informacyjnych i szkoleniowych</v>
      </c>
      <c r="E18" s="115"/>
      <c r="F18" s="115"/>
      <c r="G18" s="115"/>
      <c r="H18" s="115"/>
      <c r="I18" s="115"/>
      <c r="J18" s="115"/>
      <c r="K18" s="113"/>
      <c r="L18" s="113"/>
      <c r="M18" s="114"/>
      <c r="AE18" s="1" t="b">
        <f t="shared" si="7"/>
        <v>0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8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8" xr:uid="{00000000-0002-0000-0600-000000000000}">
      <formula1>0</formula1>
    </dataValidation>
    <dataValidation type="whole" operator="greaterThanOrEqual" allowBlank="1" showInputMessage="1" showErrorMessage="1" error="Proszę podać wartość liczbową!" sqref="F9:J18" xr:uid="{00000000-0002-0000-0600-000001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I22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8" sqref="A8"/>
      <selection pane="bottomRight" activeCell="M22" sqref="M22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1" t="s">
        <v>473</v>
      </c>
    </row>
    <row r="2" spans="1:35" ht="19.5" thickBot="1" x14ac:dyDescent="0.25">
      <c r="D2" s="58" t="s">
        <v>335</v>
      </c>
      <c r="E2" s="122">
        <f>IFERROR(VLOOKUP(tabela_informacyjna_dla_JST!$D$9,gminy_26[],katalog_gmin_PL26!$Q$1,FALSE),"brak nazwy gminy")</f>
        <v>5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1" t="s">
        <v>332</v>
      </c>
      <c r="H6" s="202"/>
      <c r="I6" s="202"/>
      <c r="J6" s="202"/>
      <c r="K6" s="202"/>
      <c r="L6" s="202"/>
      <c r="M6" s="202"/>
      <c r="N6" s="202"/>
      <c r="O6" s="202"/>
      <c r="P6" s="202"/>
      <c r="Q6" s="203"/>
    </row>
    <row r="7" spans="1:35" ht="19.899999999999999" customHeight="1" x14ac:dyDescent="0.2">
      <c r="A7" s="12"/>
      <c r="D7" s="13"/>
      <c r="E7" s="13"/>
      <c r="F7" s="13"/>
      <c r="G7" s="57">
        <f>SUM(G13:G22)</f>
        <v>0</v>
      </c>
      <c r="H7" s="55">
        <f>SUM(H13:H22)</f>
        <v>0</v>
      </c>
      <c r="I7" s="55">
        <f t="shared" ref="I7:Q7" si="0">SUM(I13:I22)</f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4" t="s">
        <v>7</v>
      </c>
      <c r="B8" s="204" t="s">
        <v>26</v>
      </c>
      <c r="C8" s="204" t="s">
        <v>22</v>
      </c>
      <c r="D8" s="204" t="s">
        <v>23</v>
      </c>
      <c r="E8" s="196" t="s">
        <v>360</v>
      </c>
      <c r="F8" s="196" t="s">
        <v>492</v>
      </c>
      <c r="G8" s="196" t="s">
        <v>336</v>
      </c>
      <c r="H8" s="204" t="s">
        <v>454</v>
      </c>
      <c r="I8" s="204"/>
      <c r="J8" s="204"/>
      <c r="K8" s="204"/>
      <c r="L8" s="204"/>
      <c r="M8" s="204"/>
      <c r="N8" s="204"/>
      <c r="O8" s="204"/>
      <c r="P8" s="204"/>
      <c r="Q8" s="204"/>
    </row>
    <row r="9" spans="1:35" ht="45.6" customHeight="1" x14ac:dyDescent="0.2">
      <c r="A9" s="204"/>
      <c r="B9" s="204"/>
      <c r="C9" s="204"/>
      <c r="D9" s="204"/>
      <c r="E9" s="217"/>
      <c r="F9" s="197"/>
      <c r="G9" s="217"/>
      <c r="H9" s="211" t="s">
        <v>337</v>
      </c>
      <c r="I9" s="212"/>
      <c r="J9" s="212"/>
      <c r="K9" s="212"/>
      <c r="L9" s="213"/>
      <c r="M9" s="214" t="s">
        <v>338</v>
      </c>
      <c r="N9" s="215"/>
      <c r="O9" s="215"/>
      <c r="P9" s="215"/>
      <c r="Q9" s="216"/>
    </row>
    <row r="10" spans="1:35" ht="36" x14ac:dyDescent="0.2">
      <c r="A10" s="204"/>
      <c r="B10" s="204"/>
      <c r="C10" s="204"/>
      <c r="D10" s="204"/>
      <c r="E10" s="197"/>
      <c r="F10" s="34" t="s">
        <v>361</v>
      </c>
      <c r="G10" s="208"/>
      <c r="H10" s="128" t="s">
        <v>476</v>
      </c>
      <c r="I10" s="128" t="s">
        <v>351</v>
      </c>
      <c r="J10" s="128" t="s">
        <v>352</v>
      </c>
      <c r="K10" s="128" t="s">
        <v>353</v>
      </c>
      <c r="L10" s="128" t="s">
        <v>354</v>
      </c>
      <c r="M10" s="129" t="s">
        <v>476</v>
      </c>
      <c r="N10" s="129" t="s">
        <v>351</v>
      </c>
      <c r="O10" s="129" t="s">
        <v>352</v>
      </c>
      <c r="P10" s="129" t="s">
        <v>353</v>
      </c>
      <c r="Q10" s="129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4"/>
      <c r="B12" s="88" t="s">
        <v>55</v>
      </c>
      <c r="C12" s="88" t="s">
        <v>34</v>
      </c>
      <c r="D12" s="88" t="s">
        <v>34</v>
      </c>
      <c r="E12" s="125" t="s">
        <v>490</v>
      </c>
      <c r="F12" s="125" t="s">
        <v>491</v>
      </c>
      <c r="G12" s="88" t="s">
        <v>34</v>
      </c>
      <c r="H12" s="127" t="s">
        <v>355</v>
      </c>
      <c r="I12" s="125" t="s">
        <v>356</v>
      </c>
      <c r="J12" s="125" t="s">
        <v>357</v>
      </c>
      <c r="K12" s="125" t="s">
        <v>358</v>
      </c>
      <c r="L12" s="125" t="s">
        <v>359</v>
      </c>
      <c r="M12" s="127" t="s">
        <v>355</v>
      </c>
      <c r="N12" s="125" t="s">
        <v>356</v>
      </c>
      <c r="O12" s="125" t="s">
        <v>357</v>
      </c>
      <c r="P12" s="125" t="s">
        <v>358</v>
      </c>
      <c r="Q12" s="125" t="s">
        <v>359</v>
      </c>
      <c r="AI12" s="32" t="s">
        <v>48</v>
      </c>
    </row>
    <row r="13" spans="1:35" ht="23.1" customHeight="1" x14ac:dyDescent="0.2">
      <c r="A13" s="3">
        <v>1</v>
      </c>
      <c r="B13" s="15" t="str">
        <f>tabela_informacyjna_dla_JST!$C$9</f>
        <v>Radków</v>
      </c>
      <c r="C13" s="51" t="str">
        <f>IFERROR(CONCATENATE(tabela_informacyjna_dla_JST!$D$7,"_KPP"),"brak nazwy gminy")</f>
        <v>PL2602_KPP</v>
      </c>
      <c r="D13" s="22" t="str">
        <f>IFERROR(VLOOKUP($C13,kat_zadania[],katalogi!$N$1-katalogi!$L$1,FALSE),"brak nazwy gminy")</f>
        <v>Prowadzenie kontroli przestrzegania przepisów ograniczających używanie paliw lub urządzeń do celów grzewczych oraz zakazu spalania odpadów</v>
      </c>
      <c r="E13" s="82"/>
      <c r="F13" s="116"/>
      <c r="G13" s="23">
        <f>SUM(H13+M13)</f>
        <v>0</v>
      </c>
      <c r="H13" s="115">
        <v>0</v>
      </c>
      <c r="I13" s="115"/>
      <c r="J13" s="115"/>
      <c r="K13" s="115"/>
      <c r="L13" s="115"/>
      <c r="M13" s="115">
        <v>0</v>
      </c>
      <c r="N13" s="115"/>
      <c r="O13" s="115"/>
      <c r="P13" s="115"/>
      <c r="Q13" s="115"/>
      <c r="AI13" s="1" t="b">
        <f>OR(NOT(ISBLANK(G13)),NOT(ISBLANK(Q13)))</f>
        <v>1</v>
      </c>
    </row>
    <row r="14" spans="1:35" ht="23.1" customHeight="1" x14ac:dyDescent="0.2">
      <c r="A14" s="3">
        <v>2</v>
      </c>
      <c r="B14" s="15" t="str">
        <f>tabela_informacyjna_dla_JST!$C$9</f>
        <v>Radków</v>
      </c>
      <c r="C14" s="51" t="str">
        <f>IFERROR(CONCATENATE(tabela_informacyjna_dla_JST!$D$7,"_KPP"),"brak nazwy gminy")</f>
        <v>PL2602_KPP</v>
      </c>
      <c r="D14" s="22" t="str">
        <f>IFERROR(VLOOKUP($C14,kat_zadania[],katalogi!$N$1-katalogi!$L$1,FALSE),"brak nazwy gminy")</f>
        <v>Prowadzenie kontroli przestrzegania przepisów ograniczających używanie paliw lub urządzeń do celów grzewczych oraz zakazu spalania odpadów</v>
      </c>
      <c r="E14" s="82"/>
      <c r="F14" s="116"/>
      <c r="G14" s="23">
        <f t="shared" ref="G14:G22" si="2">SUM(H14+M14)</f>
        <v>0</v>
      </c>
      <c r="H14" s="115">
        <v>0</v>
      </c>
      <c r="I14" s="115"/>
      <c r="J14" s="115"/>
      <c r="K14" s="115"/>
      <c r="L14" s="115"/>
      <c r="M14" s="115">
        <v>0</v>
      </c>
      <c r="N14" s="115"/>
      <c r="O14" s="115"/>
      <c r="P14" s="115"/>
      <c r="Q14" s="115"/>
      <c r="AI14" s="1" t="b">
        <f t="shared" ref="AI14:AI22" si="3">OR(NOT(ISBLANK(G14)),NOT(ISBLANK(Q14)))</f>
        <v>1</v>
      </c>
    </row>
    <row r="15" spans="1:35" ht="23.1" customHeight="1" x14ac:dyDescent="0.2">
      <c r="A15" s="3">
        <v>3</v>
      </c>
      <c r="B15" s="15" t="str">
        <f>tabela_informacyjna_dla_JST!$C$9</f>
        <v>Radków</v>
      </c>
      <c r="C15" s="51" t="str">
        <f>IFERROR(CONCATENATE(tabela_informacyjna_dla_JST!$D$7,"_KPP"),"brak nazwy gminy")</f>
        <v>PL2602_KPP</v>
      </c>
      <c r="D15" s="22" t="str">
        <f>IFERROR(VLOOKUP($C15,kat_zadania[],katalogi!$N$1-katalogi!$L$1,FALSE),"brak nazwy gminy")</f>
        <v>Prowadzenie kontroli przestrzegania przepisów ograniczających używanie paliw lub urządzeń do celów grzewczych oraz zakazu spalania odpadów</v>
      </c>
      <c r="E15" s="82"/>
      <c r="F15" s="116"/>
      <c r="G15" s="23">
        <f t="shared" si="2"/>
        <v>0</v>
      </c>
      <c r="H15" s="115">
        <v>0</v>
      </c>
      <c r="I15" s="115"/>
      <c r="J15" s="115"/>
      <c r="K15" s="115"/>
      <c r="L15" s="115"/>
      <c r="M15" s="115">
        <v>0</v>
      </c>
      <c r="N15" s="115"/>
      <c r="O15" s="115"/>
      <c r="P15" s="115"/>
      <c r="Q15" s="115"/>
      <c r="AI15" s="1" t="b">
        <f t="shared" si="3"/>
        <v>1</v>
      </c>
    </row>
    <row r="16" spans="1:35" ht="23.1" customHeight="1" x14ac:dyDescent="0.2">
      <c r="A16" s="3">
        <v>4</v>
      </c>
      <c r="B16" s="15" t="str">
        <f>tabela_informacyjna_dla_JST!$C$9</f>
        <v>Radków</v>
      </c>
      <c r="C16" s="51" t="str">
        <f>IFERROR(CONCATENATE(tabela_informacyjna_dla_JST!$D$7,"_KPP"),"brak nazwy gminy")</f>
        <v>PL2602_KPP</v>
      </c>
      <c r="D16" s="22" t="str">
        <f>IFERROR(VLOOKUP($C16,kat_zadania[],katalogi!$N$1-katalogi!$L$1,FALSE),"brak nazwy gminy")</f>
        <v>Prowadzenie kontroli przestrzegania przepisów ograniczających używanie paliw lub urządzeń do celów grzewczych oraz zakazu spalania odpadów</v>
      </c>
      <c r="E16" s="82"/>
      <c r="F16" s="116"/>
      <c r="G16" s="23">
        <f t="shared" si="2"/>
        <v>0</v>
      </c>
      <c r="H16" s="115">
        <v>0</v>
      </c>
      <c r="I16" s="115"/>
      <c r="J16" s="115"/>
      <c r="K16" s="115"/>
      <c r="L16" s="115"/>
      <c r="M16" s="115">
        <v>0</v>
      </c>
      <c r="N16" s="115"/>
      <c r="O16" s="115"/>
      <c r="P16" s="115"/>
      <c r="Q16" s="115"/>
      <c r="AI16" s="1" t="b">
        <f t="shared" si="3"/>
        <v>1</v>
      </c>
    </row>
    <row r="17" spans="1:35" ht="23.1" customHeight="1" x14ac:dyDescent="0.2">
      <c r="A17" s="3">
        <v>5</v>
      </c>
      <c r="B17" s="15" t="str">
        <f>tabela_informacyjna_dla_JST!$C$9</f>
        <v>Radków</v>
      </c>
      <c r="C17" s="51" t="str">
        <f>IFERROR(CONCATENATE(tabela_informacyjna_dla_JST!$D$7,"_KPP"),"brak nazwy gminy")</f>
        <v>PL2602_KPP</v>
      </c>
      <c r="D17" s="22" t="str">
        <f>IFERROR(VLOOKUP($C17,kat_zadania[],katalogi!$N$1-katalogi!$L$1,FALSE),"brak nazwy gminy")</f>
        <v>Prowadzenie kontroli przestrzegania przepisów ograniczających używanie paliw lub urządzeń do celów grzewczych oraz zakazu spalania odpadów</v>
      </c>
      <c r="E17" s="82"/>
      <c r="F17" s="116"/>
      <c r="G17" s="23">
        <f t="shared" si="2"/>
        <v>0</v>
      </c>
      <c r="H17" s="115">
        <v>0</v>
      </c>
      <c r="I17" s="115"/>
      <c r="J17" s="115"/>
      <c r="K17" s="115"/>
      <c r="L17" s="115"/>
      <c r="M17" s="115">
        <v>0</v>
      </c>
      <c r="N17" s="115"/>
      <c r="O17" s="115"/>
      <c r="P17" s="115"/>
      <c r="Q17" s="115"/>
      <c r="AI17" s="1" t="b">
        <f t="shared" si="3"/>
        <v>1</v>
      </c>
    </row>
    <row r="18" spans="1:35" ht="23.1" customHeight="1" x14ac:dyDescent="0.2">
      <c r="A18" s="3">
        <v>6</v>
      </c>
      <c r="B18" s="15" t="str">
        <f>tabela_informacyjna_dla_JST!$C$9</f>
        <v>Radków</v>
      </c>
      <c r="C18" s="51" t="str">
        <f>IFERROR(CONCATENATE(tabela_informacyjna_dla_JST!$D$7,"_KPP"),"brak nazwy gminy")</f>
        <v>PL2602_KPP</v>
      </c>
      <c r="D18" s="22" t="str">
        <f>IFERROR(VLOOKUP($C18,kat_zadania[],katalogi!$N$1-katalogi!$L$1,FALSE),"brak nazwy gminy")</f>
        <v>Prowadzenie kontroli przestrzegania przepisów ograniczających używanie paliw lub urządzeń do celów grzewczych oraz zakazu spalania odpadów</v>
      </c>
      <c r="E18" s="82"/>
      <c r="F18" s="116"/>
      <c r="G18" s="23">
        <f t="shared" si="2"/>
        <v>0</v>
      </c>
      <c r="H18" s="115">
        <v>0</v>
      </c>
      <c r="I18" s="115"/>
      <c r="J18" s="115"/>
      <c r="K18" s="115"/>
      <c r="L18" s="115"/>
      <c r="M18" s="115">
        <v>0</v>
      </c>
      <c r="N18" s="115"/>
      <c r="O18" s="115"/>
      <c r="P18" s="115"/>
      <c r="Q18" s="115"/>
      <c r="AI18" s="1" t="b">
        <f t="shared" si="3"/>
        <v>1</v>
      </c>
    </row>
    <row r="19" spans="1:35" ht="23.1" customHeight="1" x14ac:dyDescent="0.2">
      <c r="A19" s="3">
        <v>7</v>
      </c>
      <c r="B19" s="15" t="str">
        <f>tabela_informacyjna_dla_JST!$C$9</f>
        <v>Radków</v>
      </c>
      <c r="C19" s="51" t="str">
        <f>IFERROR(CONCATENATE(tabela_informacyjna_dla_JST!$D$7,"_KPP"),"brak nazwy gminy")</f>
        <v>PL2602_KPP</v>
      </c>
      <c r="D19" s="22" t="str">
        <f>IFERROR(VLOOKUP($C19,kat_zadania[],katalogi!$N$1-katalogi!$L$1,FALSE),"brak nazwy gminy")</f>
        <v>Prowadzenie kontroli przestrzegania przepisów ograniczających używanie paliw lub urządzeń do celów grzewczych oraz zakazu spalania odpadów</v>
      </c>
      <c r="E19" s="82"/>
      <c r="F19" s="116"/>
      <c r="G19" s="23">
        <f t="shared" si="2"/>
        <v>0</v>
      </c>
      <c r="H19" s="115">
        <v>0</v>
      </c>
      <c r="I19" s="115"/>
      <c r="J19" s="115"/>
      <c r="K19" s="115"/>
      <c r="L19" s="115"/>
      <c r="M19" s="115">
        <v>0</v>
      </c>
      <c r="N19" s="115"/>
      <c r="O19" s="115"/>
      <c r="P19" s="115"/>
      <c r="Q19" s="115"/>
      <c r="AI19" s="1" t="b">
        <f t="shared" si="3"/>
        <v>1</v>
      </c>
    </row>
    <row r="20" spans="1:35" ht="23.1" customHeight="1" x14ac:dyDescent="0.2">
      <c r="A20" s="3">
        <v>8</v>
      </c>
      <c r="B20" s="15" t="str">
        <f>tabela_informacyjna_dla_JST!$C$9</f>
        <v>Radków</v>
      </c>
      <c r="C20" s="51" t="str">
        <f>IFERROR(CONCATENATE(tabela_informacyjna_dla_JST!$D$7,"_KPP"),"brak nazwy gminy")</f>
        <v>PL2602_KPP</v>
      </c>
      <c r="D20" s="22" t="str">
        <f>IFERROR(VLOOKUP($C20,kat_zadania[],katalogi!$N$1-katalogi!$L$1,FALSE),"brak nazwy gminy")</f>
        <v>Prowadzenie kontroli przestrzegania przepisów ograniczających używanie paliw lub urządzeń do celów grzewczych oraz zakazu spalania odpadów</v>
      </c>
      <c r="E20" s="82"/>
      <c r="F20" s="116"/>
      <c r="G20" s="23">
        <f t="shared" si="2"/>
        <v>0</v>
      </c>
      <c r="H20" s="115">
        <v>0</v>
      </c>
      <c r="I20" s="115"/>
      <c r="J20" s="115"/>
      <c r="K20" s="115"/>
      <c r="L20" s="115"/>
      <c r="M20" s="115">
        <v>0</v>
      </c>
      <c r="N20" s="115"/>
      <c r="O20" s="115"/>
      <c r="P20" s="115"/>
      <c r="Q20" s="115"/>
      <c r="AI20" s="1" t="b">
        <f t="shared" si="3"/>
        <v>1</v>
      </c>
    </row>
    <row r="21" spans="1:35" ht="23.1" customHeight="1" x14ac:dyDescent="0.2">
      <c r="A21" s="3">
        <v>9</v>
      </c>
      <c r="B21" s="15" t="str">
        <f>tabela_informacyjna_dla_JST!$C$9</f>
        <v>Radków</v>
      </c>
      <c r="C21" s="51" t="str">
        <f>IFERROR(CONCATENATE(tabela_informacyjna_dla_JST!$D$7,"_KPP"),"brak nazwy gminy")</f>
        <v>PL2602_KPP</v>
      </c>
      <c r="D21" s="22" t="str">
        <f>IFERROR(VLOOKUP($C21,kat_zadania[],katalogi!$N$1-katalogi!$L$1,FALSE),"brak nazwy gminy")</f>
        <v>Prowadzenie kontroli przestrzegania przepisów ograniczających używanie paliw lub urządzeń do celów grzewczych oraz zakazu spalania odpadów</v>
      </c>
      <c r="E21" s="82"/>
      <c r="F21" s="116"/>
      <c r="G21" s="23">
        <f t="shared" si="2"/>
        <v>0</v>
      </c>
      <c r="H21" s="115">
        <v>0</v>
      </c>
      <c r="I21" s="115"/>
      <c r="J21" s="115"/>
      <c r="K21" s="115"/>
      <c r="L21" s="115"/>
      <c r="M21" s="115">
        <v>0</v>
      </c>
      <c r="N21" s="115"/>
      <c r="O21" s="115"/>
      <c r="P21" s="115"/>
      <c r="Q21" s="115"/>
      <c r="AI21" s="1" t="b">
        <f t="shared" si="3"/>
        <v>1</v>
      </c>
    </row>
    <row r="22" spans="1:35" ht="23.1" customHeight="1" x14ac:dyDescent="0.2">
      <c r="A22" s="3">
        <v>10</v>
      </c>
      <c r="B22" s="15" t="str">
        <f>tabela_informacyjna_dla_JST!$C$9</f>
        <v>Radków</v>
      </c>
      <c r="C22" s="51" t="str">
        <f>IFERROR(CONCATENATE(tabela_informacyjna_dla_JST!$D$7,"_KPP"),"brak nazwy gminy")</f>
        <v>PL2602_KPP</v>
      </c>
      <c r="D22" s="22" t="str">
        <f>IFERROR(VLOOKUP($C22,kat_zadania[],katalogi!$N$1-katalogi!$L$1,FALSE),"brak nazwy gminy")</f>
        <v>Prowadzenie kontroli przestrzegania przepisów ograniczających używanie paliw lub urządzeń do celów grzewczych oraz zakazu spalania odpadów</v>
      </c>
      <c r="E22" s="82"/>
      <c r="F22" s="116"/>
      <c r="G22" s="23">
        <f t="shared" si="2"/>
        <v>0</v>
      </c>
      <c r="H22" s="115">
        <v>0</v>
      </c>
      <c r="I22" s="115"/>
      <c r="J22" s="115"/>
      <c r="K22" s="115"/>
      <c r="L22" s="115"/>
      <c r="M22" s="115">
        <v>0</v>
      </c>
      <c r="N22" s="115"/>
      <c r="O22" s="115"/>
      <c r="P22" s="115"/>
      <c r="Q22" s="115"/>
      <c r="AI22" s="1" t="b">
        <f t="shared" si="3"/>
        <v>1</v>
      </c>
    </row>
  </sheetData>
  <sheetProtection formatCells="0" formatRows="0" sort="0" autoFilter="0" pivotTables="0"/>
  <dataConsolidate/>
  <mergeCells count="11">
    <mergeCell ref="F8:F9"/>
    <mergeCell ref="E8:E10"/>
    <mergeCell ref="A8:A10"/>
    <mergeCell ref="B8:B10"/>
    <mergeCell ref="C8:C10"/>
    <mergeCell ref="D8:D10"/>
    <mergeCell ref="H8:Q8"/>
    <mergeCell ref="H9:L9"/>
    <mergeCell ref="M9:Q9"/>
    <mergeCell ref="G6:Q6"/>
    <mergeCell ref="G8:G10"/>
  </mergeCells>
  <conditionalFormatting sqref="B13:B22">
    <cfRule type="cellIs" dxfId="1" priority="2" operator="equal">
      <formula>0</formula>
    </cfRule>
  </conditionalFormatting>
  <conditionalFormatting sqref="F13:F22">
    <cfRule type="expression" dxfId="0" priority="1">
      <formula>$E13="rutynowe"</formula>
    </cfRule>
  </conditionalFormatting>
  <dataValidations count="3">
    <dataValidation type="list" allowBlank="1" showInputMessage="1" showErrorMessage="1" sqref="E13:E22" xr:uid="{00000000-0002-0000-0700-000000000000}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22" xr:uid="{00000000-0002-0000-0700-000001000000}">
      <formula1>0</formula1>
    </dataValidation>
    <dataValidation type="date" allowBlank="1" showInputMessage="1" showErrorMessage="1" sqref="F13:F22" xr:uid="{00000000-0002-0000-0700-000002000000}">
      <formula1>44075</formula1>
      <formula2>46387</formula2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2:C27"/>
  <sheetViews>
    <sheetView topLeftCell="A13" workbookViewId="0"/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20" t="s">
        <v>406</v>
      </c>
      <c r="B3" s="220"/>
      <c r="C3" s="84" t="s">
        <v>421</v>
      </c>
    </row>
    <row r="4" spans="1:3" ht="24" x14ac:dyDescent="0.2">
      <c r="A4" s="85" t="s">
        <v>407</v>
      </c>
      <c r="B4" s="82"/>
      <c r="C4" s="88" t="s">
        <v>408</v>
      </c>
    </row>
    <row r="5" spans="1:3" ht="96" x14ac:dyDescent="0.2">
      <c r="A5" s="86" t="s">
        <v>465</v>
      </c>
      <c r="B5" s="117"/>
      <c r="C5" s="89" t="s">
        <v>464</v>
      </c>
    </row>
    <row r="6" spans="1:3" ht="38.450000000000003" customHeight="1" x14ac:dyDescent="0.2">
      <c r="A6" s="87" t="s">
        <v>409</v>
      </c>
      <c r="B6" s="83"/>
      <c r="C6" s="88" t="s">
        <v>466</v>
      </c>
    </row>
    <row r="7" spans="1:3" x14ac:dyDescent="0.2">
      <c r="A7" s="219" t="s">
        <v>411</v>
      </c>
      <c r="B7" s="219"/>
      <c r="C7" s="88"/>
    </row>
    <row r="8" spans="1:3" x14ac:dyDescent="0.2">
      <c r="A8" s="218"/>
      <c r="B8" s="218"/>
      <c r="C8" s="88" t="s">
        <v>410</v>
      </c>
    </row>
    <row r="9" spans="1:3" ht="38.450000000000003" customHeight="1" x14ac:dyDescent="0.2">
      <c r="A9" s="85" t="s">
        <v>467</v>
      </c>
      <c r="B9" s="117"/>
      <c r="C9" s="89" t="s">
        <v>464</v>
      </c>
    </row>
    <row r="10" spans="1:3" x14ac:dyDescent="0.2">
      <c r="A10" s="219" t="s">
        <v>468</v>
      </c>
      <c r="B10" s="219"/>
      <c r="C10" s="89"/>
    </row>
    <row r="11" spans="1:3" ht="28.5" customHeight="1" x14ac:dyDescent="0.2">
      <c r="A11" s="218"/>
      <c r="B11" s="218"/>
      <c r="C11" s="88" t="s">
        <v>422</v>
      </c>
    </row>
    <row r="12" spans="1:3" x14ac:dyDescent="0.2">
      <c r="A12" s="219" t="s">
        <v>412</v>
      </c>
      <c r="B12" s="219"/>
      <c r="C12" s="89"/>
    </row>
    <row r="13" spans="1:3" ht="110.45" customHeight="1" x14ac:dyDescent="0.2">
      <c r="A13" s="86" t="s">
        <v>469</v>
      </c>
      <c r="B13" s="118"/>
      <c r="C13" s="89" t="s">
        <v>424</v>
      </c>
    </row>
    <row r="14" spans="1:3" ht="24" x14ac:dyDescent="0.2">
      <c r="A14" s="86" t="s">
        <v>413</v>
      </c>
      <c r="B14" s="82"/>
      <c r="C14" s="89" t="s">
        <v>408</v>
      </c>
    </row>
    <row r="15" spans="1:3" x14ac:dyDescent="0.2">
      <c r="A15" s="219" t="s">
        <v>470</v>
      </c>
      <c r="B15" s="219"/>
      <c r="C15" s="89"/>
    </row>
    <row r="16" spans="1:3" ht="60" customHeight="1" x14ac:dyDescent="0.2">
      <c r="A16" s="218"/>
      <c r="B16" s="218"/>
      <c r="C16" s="89" t="s">
        <v>414</v>
      </c>
    </row>
    <row r="17" spans="1:3" x14ac:dyDescent="0.2">
      <c r="A17" s="221" t="s">
        <v>415</v>
      </c>
      <c r="B17" s="221"/>
      <c r="C17" s="89"/>
    </row>
    <row r="18" spans="1:3" x14ac:dyDescent="0.2">
      <c r="A18" s="219" t="s">
        <v>416</v>
      </c>
      <c r="B18" s="219"/>
      <c r="C18" s="89"/>
    </row>
    <row r="19" spans="1:3" ht="60" customHeight="1" x14ac:dyDescent="0.2">
      <c r="A19" s="218"/>
      <c r="B19" s="218"/>
      <c r="C19" s="89" t="s">
        <v>414</v>
      </c>
    </row>
    <row r="20" spans="1:3" x14ac:dyDescent="0.2">
      <c r="A20" s="219" t="s">
        <v>417</v>
      </c>
      <c r="B20" s="219"/>
      <c r="C20" s="89"/>
    </row>
    <row r="21" spans="1:3" ht="60" customHeight="1" x14ac:dyDescent="0.2">
      <c r="A21" s="218"/>
      <c r="B21" s="218"/>
      <c r="C21" s="89" t="s">
        <v>414</v>
      </c>
    </row>
    <row r="22" spans="1:3" ht="26.25" customHeight="1" x14ac:dyDescent="0.2">
      <c r="A22" s="219" t="s">
        <v>471</v>
      </c>
      <c r="B22" s="219"/>
      <c r="C22" s="89"/>
    </row>
    <row r="23" spans="1:3" ht="60" customHeight="1" x14ac:dyDescent="0.2">
      <c r="A23" s="218"/>
      <c r="B23" s="218"/>
      <c r="C23" s="89" t="s">
        <v>414</v>
      </c>
    </row>
    <row r="24" spans="1:3" x14ac:dyDescent="0.2">
      <c r="A24" s="219" t="s">
        <v>418</v>
      </c>
      <c r="B24" s="219"/>
      <c r="C24" s="89"/>
    </row>
    <row r="25" spans="1:3" ht="60" customHeight="1" x14ac:dyDescent="0.2">
      <c r="A25" s="218"/>
      <c r="B25" s="218"/>
      <c r="C25" s="89" t="s">
        <v>414</v>
      </c>
    </row>
    <row r="26" spans="1:3" x14ac:dyDescent="0.2">
      <c r="A26" s="219" t="s">
        <v>419</v>
      </c>
      <c r="B26" s="219"/>
      <c r="C26" s="89"/>
    </row>
    <row r="27" spans="1:3" ht="60" customHeight="1" x14ac:dyDescent="0.2">
      <c r="A27" s="218"/>
      <c r="B27" s="218"/>
      <c r="C27" s="89" t="s">
        <v>420</v>
      </c>
    </row>
  </sheetData>
  <mergeCells count="19"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  <mergeCell ref="A27:B27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21</vt:i4>
      </vt:variant>
    </vt:vector>
  </HeadingPairs>
  <TitlesOfParts>
    <vt:vector size="31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gminy strefy świętokrzyskiej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Dagmara Suliga</cp:lastModifiedBy>
  <dcterms:created xsi:type="dcterms:W3CDTF">2014-03-17T07:23:47Z</dcterms:created>
  <dcterms:modified xsi:type="dcterms:W3CDTF">2025-02-13T10:40:38Z</dcterms:modified>
</cp:coreProperties>
</file>